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uxmed.pl\hq\Dep_Administracji_Inwestycji\pliki\ADMINISTRACJA_CM\7. PROCEDURY\RAPORTY WEWNĘTRZNE LX\liczba placówek\"/>
    </mc:Choice>
  </mc:AlternateContent>
  <xr:revisionPtr revIDLastSave="0" documentId="13_ncr:1_{972BBB9E-69E0-4B10-BDAA-FC3EEC862BB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Grupa LX_Ilość Placówek" sheetId="1" r:id="rId1"/>
    <sheet name="Grupa LX_Adresy Placówek" sheetId="2" r:id="rId2"/>
  </sheets>
  <definedNames>
    <definedName name="_xlnm._FilterDatabase" localSheetId="1" hidden="1">'Grupa LX_Adresy Placówek'!$B$8:$F$108</definedName>
    <definedName name="_xlnm.Print_Area" localSheetId="1">'Grupa LX_Adresy Placówek'!$B$122:$F$150</definedName>
    <definedName name="_xlnm.Print_Titles" localSheetId="1">'Grupa LX_Adresy Placówek'!$1:$3</definedName>
  </definedNames>
  <calcPr calcId="181029"/>
</workbook>
</file>

<file path=xl/calcChain.xml><?xml version="1.0" encoding="utf-8"?>
<calcChain xmlns="http://schemas.openxmlformats.org/spreadsheetml/2006/main">
  <c r="F117" i="2" l="1"/>
  <c r="D9" i="1" l="1"/>
  <c r="F183" i="2"/>
  <c r="D17" i="1" s="1"/>
  <c r="F277" i="2"/>
  <c r="D30" i="1" s="1"/>
  <c r="F303" i="2"/>
  <c r="D35" i="1" s="1"/>
  <c r="F325" i="2"/>
  <c r="D44" i="1" s="1"/>
  <c r="F346" i="2"/>
  <c r="D50" i="1" s="1"/>
  <c r="D48" i="1" s="1"/>
  <c r="F358" i="2"/>
  <c r="D55" i="1" s="1"/>
  <c r="D53" i="1" s="1"/>
  <c r="F366" i="2"/>
  <c r="D57" i="1" s="1"/>
  <c r="D59" i="1" s="1"/>
  <c r="F390" i="2"/>
  <c r="D68" i="1"/>
  <c r="F406" i="2"/>
  <c r="D73" i="1"/>
  <c r="D71" i="1" s="1"/>
  <c r="F284" i="2"/>
  <c r="D11" i="1" s="1"/>
  <c r="D31" i="1"/>
  <c r="F309" i="2"/>
  <c r="D36" i="1"/>
  <c r="F335" i="2"/>
  <c r="D45" i="1"/>
  <c r="F377" i="2"/>
  <c r="D62" i="1"/>
  <c r="D64" i="1" s="1"/>
  <c r="F397" i="2"/>
  <c r="D69" i="1" s="1"/>
  <c r="F164" i="2"/>
  <c r="D10" i="1" s="1"/>
  <c r="F269" i="2"/>
  <c r="D24" i="1" s="1"/>
  <c r="F317" i="2"/>
  <c r="D39" i="1" s="1"/>
  <c r="C80" i="1" s="1"/>
  <c r="F231" i="2"/>
  <c r="D20" i="1" s="1"/>
  <c r="D22" i="1" s="1"/>
  <c r="C78" i="1" s="1"/>
  <c r="F171" i="2"/>
  <c r="G353" i="2"/>
  <c r="G43" i="2"/>
  <c r="G218" i="2"/>
  <c r="G214" i="2"/>
  <c r="G199" i="2"/>
  <c r="G198" i="2"/>
  <c r="G197" i="2"/>
  <c r="G196" i="2"/>
  <c r="G193" i="2"/>
  <c r="G263" i="2"/>
  <c r="G256" i="2"/>
  <c r="G255" i="2"/>
  <c r="G248" i="2"/>
  <c r="G244" i="2"/>
  <c r="G238" i="2"/>
  <c r="G179" i="2"/>
  <c r="G140" i="2"/>
  <c r="G98" i="2"/>
  <c r="G91" i="2"/>
  <c r="G72" i="2"/>
  <c r="G71" i="2"/>
  <c r="G65" i="2"/>
  <c r="G60" i="2"/>
  <c r="G58" i="2"/>
  <c r="G57" i="2"/>
  <c r="G54" i="2"/>
  <c r="G50" i="2"/>
  <c r="G18" i="2"/>
  <c r="D26" i="1"/>
  <c r="C79" i="1" s="1"/>
  <c r="D33" i="1" l="1"/>
  <c r="D15" i="1"/>
  <c r="D28" i="1"/>
  <c r="D42" i="1"/>
  <c r="D66" i="1"/>
  <c r="C76" i="1"/>
  <c r="C77" i="1"/>
  <c r="F409" i="2"/>
  <c r="C81" i="1"/>
  <c r="D7" i="1"/>
  <c r="D5" i="1" l="1"/>
</calcChain>
</file>

<file path=xl/sharedStrings.xml><?xml version="1.0" encoding="utf-8"?>
<sst xmlns="http://schemas.openxmlformats.org/spreadsheetml/2006/main" count="1394" uniqueCount="624">
  <si>
    <t>Liczba placówek w Grupie LUX MED na dzień:</t>
  </si>
  <si>
    <t>Grupa LUX MED</t>
  </si>
  <si>
    <t>LUX MED</t>
  </si>
  <si>
    <t>Ogólnodostępne</t>
  </si>
  <si>
    <t>Przyzakładowe</t>
  </si>
  <si>
    <t>*</t>
  </si>
  <si>
    <t>Szpital</t>
  </si>
  <si>
    <t>Profemed</t>
  </si>
  <si>
    <t>LUX MED Diagnostyka</t>
  </si>
  <si>
    <t>Mega Med</t>
  </si>
  <si>
    <t>Razem Grupa LUX MED:</t>
  </si>
  <si>
    <t>Liczba placówek w Grupie LUX MED</t>
  </si>
  <si>
    <t>&gt;&gt;&gt; LUX MED</t>
  </si>
  <si>
    <t>Marka</t>
  </si>
  <si>
    <t>Adres</t>
  </si>
  <si>
    <t>Kod pocztowy</t>
  </si>
  <si>
    <t>Miejscowość</t>
  </si>
  <si>
    <t>Liczba poradni</t>
  </si>
  <si>
    <t>Total</t>
  </si>
  <si>
    <t>&gt;&gt;&gt; LUX MED Diagnostyka</t>
  </si>
  <si>
    <t>&gt;&gt;&gt; MegaMed</t>
  </si>
  <si>
    <t>Total:</t>
  </si>
  <si>
    <t>Razem Grupa LUX MED</t>
  </si>
  <si>
    <t>ul. Chołoniewskiego 46</t>
  </si>
  <si>
    <t>Bydgoszcz</t>
  </si>
  <si>
    <t>ul. Stoczniowa 2</t>
  </si>
  <si>
    <t>82-300</t>
  </si>
  <si>
    <t>Elbląg</t>
  </si>
  <si>
    <t>Al. Jana Pawła II 7</t>
  </si>
  <si>
    <t>80-462</t>
  </si>
  <si>
    <t>Gdańsk</t>
  </si>
  <si>
    <t>Al. Zwycięstwa 49</t>
  </si>
  <si>
    <t>80-207</t>
  </si>
  <si>
    <t>Medycyna Rodzinna</t>
  </si>
  <si>
    <t>ul. Pomorska 96</t>
  </si>
  <si>
    <t>80-333</t>
  </si>
  <si>
    <t>ul. Morska 127</t>
  </si>
  <si>
    <t>81-222</t>
  </si>
  <si>
    <t>Gdynia</t>
  </si>
  <si>
    <t>ul. Porębskiego 9</t>
  </si>
  <si>
    <t>81-185</t>
  </si>
  <si>
    <t>66-400</t>
  </si>
  <si>
    <t>Gorzów Wlkp.</t>
  </si>
  <si>
    <t>Katowice</t>
  </si>
  <si>
    <t>40-145</t>
  </si>
  <si>
    <t>ul. Sokolska 29</t>
  </si>
  <si>
    <t>40-086</t>
  </si>
  <si>
    <t>ul. Sowińskiego 46</t>
  </si>
  <si>
    <t>40-018</t>
  </si>
  <si>
    <t>ul. Wyszyńskiego 23</t>
  </si>
  <si>
    <t>66-470</t>
  </si>
  <si>
    <t>Kostrzyn n/Odrą</t>
  </si>
  <si>
    <t>Al. Słowackiego 64</t>
  </si>
  <si>
    <t>30-004</t>
  </si>
  <si>
    <t>Kraków</t>
  </si>
  <si>
    <t>ul. Lubelska 29</t>
  </si>
  <si>
    <t>30-003</t>
  </si>
  <si>
    <t>ul. Lublańska 38</t>
  </si>
  <si>
    <t>31-476</t>
  </si>
  <si>
    <t>ul. Puszkarska 7H</t>
  </si>
  <si>
    <t>30-644</t>
  </si>
  <si>
    <t>30-415</t>
  </si>
  <si>
    <t>ul. Wadowicka 8W</t>
  </si>
  <si>
    <t>ul. Dowborczyków 30/34</t>
  </si>
  <si>
    <t>90-019</t>
  </si>
  <si>
    <t>Łódź</t>
  </si>
  <si>
    <t>ul. Milionowa 21</t>
  </si>
  <si>
    <t>93-105</t>
  </si>
  <si>
    <t>ul. Milionowa 2G</t>
  </si>
  <si>
    <t>93-034</t>
  </si>
  <si>
    <t>ul. Głowackiego 28</t>
  </si>
  <si>
    <t>Olsztyn</t>
  </si>
  <si>
    <t>ul. Fieldorfa 2</t>
  </si>
  <si>
    <t>45-273</t>
  </si>
  <si>
    <t>Opole</t>
  </si>
  <si>
    <t>05-500</t>
  </si>
  <si>
    <t>ul. Półwiejska 42</t>
  </si>
  <si>
    <t>61-888</t>
  </si>
  <si>
    <t>Poznań</t>
  </si>
  <si>
    <t>ul. Roosevelta 18</t>
  </si>
  <si>
    <t>60-829</t>
  </si>
  <si>
    <t>ul. Serbska 11</t>
  </si>
  <si>
    <t>61-696</t>
  </si>
  <si>
    <t>ul. Wichrowa 1A</t>
  </si>
  <si>
    <t>60-449</t>
  </si>
  <si>
    <t>Al. Niepodległości 44</t>
  </si>
  <si>
    <t>70-404</t>
  </si>
  <si>
    <t>Szczecin</t>
  </si>
  <si>
    <t>71-140</t>
  </si>
  <si>
    <t>ul. Odzieżowa 12A</t>
  </si>
  <si>
    <t>71-502</t>
  </si>
  <si>
    <t>ul. Damrota 47A</t>
  </si>
  <si>
    <t>43-100</t>
  </si>
  <si>
    <t>Tychy</t>
  </si>
  <si>
    <t>Al. Jana Pawła II 78</t>
  </si>
  <si>
    <t>00-175</t>
  </si>
  <si>
    <t>Warszawa</t>
  </si>
  <si>
    <t>Al. Jerozolimskie 162</t>
  </si>
  <si>
    <t>02-342</t>
  </si>
  <si>
    <t>Al. Jerozolimskie 65/79</t>
  </si>
  <si>
    <t>00-697</t>
  </si>
  <si>
    <t>Al. KEN 93</t>
  </si>
  <si>
    <t>Al. Stanów Zjednoczonych 72</t>
  </si>
  <si>
    <t>04-036</t>
  </si>
  <si>
    <t>02-148</t>
  </si>
  <si>
    <t>02-146</t>
  </si>
  <si>
    <t>ul. Belgradzka 18</t>
  </si>
  <si>
    <t>02-793</t>
  </si>
  <si>
    <t>ul. Bobrowiecka 1</t>
  </si>
  <si>
    <t>00-728</t>
  </si>
  <si>
    <t>ul. Chmielna 85/87</t>
  </si>
  <si>
    <t>00-805</t>
  </si>
  <si>
    <t>ul. Domaniewska 41B</t>
  </si>
  <si>
    <t>02-672</t>
  </si>
  <si>
    <t>ul. Grójecka 186</t>
  </si>
  <si>
    <t>02-390</t>
  </si>
  <si>
    <t>ul. Migdałowa 4</t>
  </si>
  <si>
    <t>02-796</t>
  </si>
  <si>
    <t>ul. Myśliborska 95</t>
  </si>
  <si>
    <t>ul. Nowogrodzka 45</t>
  </si>
  <si>
    <t>ul. Postępu 21 C</t>
  </si>
  <si>
    <t>02-676</t>
  </si>
  <si>
    <t>ul. Prosta 51</t>
  </si>
  <si>
    <t>00-838</t>
  </si>
  <si>
    <t>ul. Puławska 15</t>
  </si>
  <si>
    <t>02-515</t>
  </si>
  <si>
    <t>ul. Szernera 3</t>
  </si>
  <si>
    <t>03-305</t>
  </si>
  <si>
    <t>ul. Taśmowa 7</t>
  </si>
  <si>
    <t>02-677</t>
  </si>
  <si>
    <t>ul. Wołoska 7</t>
  </si>
  <si>
    <t>ul. Wrocławska 7A</t>
  </si>
  <si>
    <t>01-493</t>
  </si>
  <si>
    <t>ul. Wrzeciono 10C</t>
  </si>
  <si>
    <t>01-961</t>
  </si>
  <si>
    <t>ul. Żwirki i Wigury 39</t>
  </si>
  <si>
    <t>Plac Dominikański 3</t>
  </si>
  <si>
    <t>50-159</t>
  </si>
  <si>
    <t>Wrocław</t>
  </si>
  <si>
    <t>51-210</t>
  </si>
  <si>
    <t>51-416</t>
  </si>
  <si>
    <t>ul. Legnicka 51/53</t>
  </si>
  <si>
    <t>54-203</t>
  </si>
  <si>
    <t>50-123</t>
  </si>
  <si>
    <t>ul. Swobodna 1</t>
  </si>
  <si>
    <t>50-088</t>
  </si>
  <si>
    <t>51-116</t>
  </si>
  <si>
    <t>ul. Świerczyniecka 85</t>
  </si>
  <si>
    <t>43-150</t>
  </si>
  <si>
    <t>Bieruń</t>
  </si>
  <si>
    <t>ul. Energetyczna 1</t>
  </si>
  <si>
    <t>85-885</t>
  </si>
  <si>
    <t>ul. Pilicka 6</t>
  </si>
  <si>
    <t>85-776</t>
  </si>
  <si>
    <t>ul. Fabryczna 6</t>
  </si>
  <si>
    <t>22-100</t>
  </si>
  <si>
    <t>Chełm</t>
  </si>
  <si>
    <t>ul. 1-go Maja 1</t>
  </si>
  <si>
    <t>39-200</t>
  </si>
  <si>
    <t>Dębica</t>
  </si>
  <si>
    <t>COMED</t>
  </si>
  <si>
    <t>ul. Elbląska 135</t>
  </si>
  <si>
    <t>80-718</t>
  </si>
  <si>
    <t>ul. Przemysłowa 1</t>
  </si>
  <si>
    <t>62-080</t>
  </si>
  <si>
    <t>ul. Warszawska 165</t>
  </si>
  <si>
    <t>05-520</t>
  </si>
  <si>
    <t>Konstancin-Jeziorna</t>
  </si>
  <si>
    <t>Świerże Górne</t>
  </si>
  <si>
    <t>26-900</t>
  </si>
  <si>
    <t>Kozienice</t>
  </si>
  <si>
    <t>Al. Jana Pawła II 190</t>
  </si>
  <si>
    <t>31-982</t>
  </si>
  <si>
    <t>ul. Mogilska 80</t>
  </si>
  <si>
    <t>31-546</t>
  </si>
  <si>
    <t>ul. Okunin 1</t>
  </si>
  <si>
    <t>05-100</t>
  </si>
  <si>
    <t>Nowy Dwór Mazowiecki</t>
  </si>
  <si>
    <t>Medika</t>
  </si>
  <si>
    <t>ul. Bankowa 7AB</t>
  </si>
  <si>
    <t>72-010</t>
  </si>
  <si>
    <t>Police</t>
  </si>
  <si>
    <t>ul. Kuźnicka 1</t>
  </si>
  <si>
    <t>ul. Waryńskiego 1</t>
  </si>
  <si>
    <t>05-800</t>
  </si>
  <si>
    <t>Pruszków</t>
  </si>
  <si>
    <t>ul. Opawska 172</t>
  </si>
  <si>
    <t>47-400</t>
  </si>
  <si>
    <t>Racibórz</t>
  </si>
  <si>
    <t>ul. Mstowska 10</t>
  </si>
  <si>
    <t>42-240</t>
  </si>
  <si>
    <t>Rudniki</t>
  </si>
  <si>
    <t>ul. Augustówka 30</t>
  </si>
  <si>
    <t>02-981</t>
  </si>
  <si>
    <t>ul. Chełmżyńska 180</t>
  </si>
  <si>
    <t>04-464</t>
  </si>
  <si>
    <t>ul. Modlińska 15</t>
  </si>
  <si>
    <t>03-216</t>
  </si>
  <si>
    <t>ul. Niepodległości 77/85</t>
  </si>
  <si>
    <t>ul. Żupnicza 11</t>
  </si>
  <si>
    <t>03-821</t>
  </si>
  <si>
    <t>32-800</t>
  </si>
  <si>
    <t>Szpital LUX MED</t>
  </si>
  <si>
    <t>ul. Puławska 455</t>
  </si>
  <si>
    <t>02-801</t>
  </si>
  <si>
    <t>Carolina Medical Center</t>
  </si>
  <si>
    <t>ul. Pory 78</t>
  </si>
  <si>
    <t>02-757</t>
  </si>
  <si>
    <t>ul. Kleszczelowska 1</t>
  </si>
  <si>
    <t>17-100</t>
  </si>
  <si>
    <t>Bielsk Podlaski</t>
  </si>
  <si>
    <t>ul. Mirowska 15</t>
  </si>
  <si>
    <t>42-200</t>
  </si>
  <si>
    <t>Częstochowa</t>
  </si>
  <si>
    <t>ul. PCK 7</t>
  </si>
  <si>
    <t>ul. Wileńska 44</t>
  </si>
  <si>
    <t>80-215</t>
  </si>
  <si>
    <t>Tomograf</t>
  </si>
  <si>
    <t>Inowrocław</t>
  </si>
  <si>
    <t>ul. 11 listopada 5E</t>
  </si>
  <si>
    <t>42-100</t>
  </si>
  <si>
    <t>Kłobuck</t>
  </si>
  <si>
    <t>ul. Szpitalna 45</t>
  </si>
  <si>
    <t>62-504</t>
  </si>
  <si>
    <t>Konin</t>
  </si>
  <si>
    <t>ul. Jaczewskiego 2</t>
  </si>
  <si>
    <t>20-090</t>
  </si>
  <si>
    <t>Lublin</t>
  </si>
  <si>
    <t>ul. Grunwaldzka 48</t>
  </si>
  <si>
    <t>42-700</t>
  </si>
  <si>
    <t>Lubliniec</t>
  </si>
  <si>
    <t>Al. Legionów 145A</t>
  </si>
  <si>
    <t>18-400</t>
  </si>
  <si>
    <t>Łomża</t>
  </si>
  <si>
    <t>ul. Milionowa 14</t>
  </si>
  <si>
    <t>ul. Przędzalniana 66</t>
  </si>
  <si>
    <t>ul. Żeromskiego 22</t>
  </si>
  <si>
    <t>39-300</t>
  </si>
  <si>
    <t>Mielec</t>
  </si>
  <si>
    <t>Diagnostic-Med</t>
  </si>
  <si>
    <t>ul. Batorego 17/19</t>
  </si>
  <si>
    <t>87-100</t>
  </si>
  <si>
    <t>Toruń</t>
  </si>
  <si>
    <t>ul. Cegłowska 80</t>
  </si>
  <si>
    <t>01-809</t>
  </si>
  <si>
    <t>ul. Marcina Kasprzaka 17</t>
  </si>
  <si>
    <t>01-211</t>
  </si>
  <si>
    <t>ul. Niekłańska 4/24</t>
  </si>
  <si>
    <t>03-924</t>
  </si>
  <si>
    <t>97-400</t>
  </si>
  <si>
    <t>Bełchatów</t>
  </si>
  <si>
    <t>ul. Mickiewicza 11A</t>
  </si>
  <si>
    <t>59-916</t>
  </si>
  <si>
    <t>Bogatynia</t>
  </si>
  <si>
    <t>ul. Młodych Energetyków 12</t>
  </si>
  <si>
    <t>ul. Pocztowa 13</t>
  </si>
  <si>
    <t>59-920</t>
  </si>
  <si>
    <t>97-421</t>
  </si>
  <si>
    <t>Chabielice</t>
  </si>
  <si>
    <t>ul. Reymonta 2</t>
  </si>
  <si>
    <t>46-081</t>
  </si>
  <si>
    <t>Dobrzeń Wielki</t>
  </si>
  <si>
    <t>74-100</t>
  </si>
  <si>
    <t>Gryfino</t>
  </si>
  <si>
    <t>ul. Ogrodowa 28b</t>
  </si>
  <si>
    <t>91-065</t>
  </si>
  <si>
    <t>ul. Nowe Czarnowo 74</t>
  </si>
  <si>
    <t>74-105</t>
  </si>
  <si>
    <t>Nowe Czarnowo</t>
  </si>
  <si>
    <t>ul. Chabrów 117</t>
  </si>
  <si>
    <t>45-221</t>
  </si>
  <si>
    <t>ul. Świętej Barbary 8</t>
  </si>
  <si>
    <t>97-427</t>
  </si>
  <si>
    <t>Rogowiec</t>
  </si>
  <si>
    <t>ul. Czapliniecka 93/95</t>
  </si>
  <si>
    <t>ul. Kopernika 38</t>
  </si>
  <si>
    <t>90-552</t>
  </si>
  <si>
    <t>ul. KEN 50/U4</t>
  </si>
  <si>
    <t>15-687</t>
  </si>
  <si>
    <t>Białystok</t>
  </si>
  <si>
    <t>ul. KEN 52</t>
  </si>
  <si>
    <t>ul. Tysiąclecia P.P. 10</t>
  </si>
  <si>
    <t>15-111</t>
  </si>
  <si>
    <t>Tabita</t>
  </si>
  <si>
    <t>ul. Długa 43</t>
  </si>
  <si>
    <t>05-510</t>
  </si>
  <si>
    <t>Rzeszów</t>
  </si>
  <si>
    <t>35-315</t>
  </si>
  <si>
    <t>ul. Bora - Komorowskiego 6</t>
  </si>
  <si>
    <t>ul. Mickiewicza 128A</t>
  </si>
  <si>
    <t>ul. Szewska 3A</t>
  </si>
  <si>
    <t>50-053</t>
  </si>
  <si>
    <t>ul. Kochanowskiego 15</t>
  </si>
  <si>
    <t>35-201</t>
  </si>
  <si>
    <t>35-074</t>
  </si>
  <si>
    <t>ul. Jabłońskiego 2/4</t>
  </si>
  <si>
    <t>35-068</t>
  </si>
  <si>
    <t>al. Piłsudskiego 31</t>
  </si>
  <si>
    <t xml:space="preserve">Al. Jerozolimskie 65/79 - Lekarze Specjaliści </t>
  </si>
  <si>
    <t>ul. 28 Czerwca 1956r 135/147</t>
  </si>
  <si>
    <t>61-545</t>
  </si>
  <si>
    <t>ul. Krakowska 44</t>
  </si>
  <si>
    <t>45-075</t>
  </si>
  <si>
    <t>ul. Ludwika Narbutta 83</t>
  </si>
  <si>
    <t>02-524</t>
  </si>
  <si>
    <t>ul. Gen. Fieldorfa 40</t>
  </si>
  <si>
    <t>04-125</t>
  </si>
  <si>
    <t>ul. Św.Wincentego 103</t>
  </si>
  <si>
    <t>ul. Wojska Polskiego 3</t>
  </si>
  <si>
    <t>ul. Pilotów 2</t>
  </si>
  <si>
    <t>31-462</t>
  </si>
  <si>
    <t>Piotrków Trybunalski</t>
  </si>
  <si>
    <t>ul. Polna 13/13A</t>
  </si>
  <si>
    <t>97-300</t>
  </si>
  <si>
    <t>Aleksandrów Łódzki</t>
  </si>
  <si>
    <t>ul. 11 Listopada 103A</t>
  </si>
  <si>
    <t>95-070</t>
  </si>
  <si>
    <t>ul. Zabraniecka 20</t>
  </si>
  <si>
    <t>03-872</t>
  </si>
  <si>
    <t>58-306</t>
  </si>
  <si>
    <t>Wałbrzych</t>
  </si>
  <si>
    <t>ul. Ułańska 7</t>
  </si>
  <si>
    <t>Eurodental</t>
  </si>
  <si>
    <t>ul. Andersa 15</t>
  </si>
  <si>
    <t>00-159</t>
  </si>
  <si>
    <t>ul. Śniadeckich 12/16</t>
  </si>
  <si>
    <t>00-656</t>
  </si>
  <si>
    <t>ul. Nowowiejska 37</t>
  </si>
  <si>
    <t>02-010</t>
  </si>
  <si>
    <t>ul. Kasprowicza 119 lok. U 10</t>
  </si>
  <si>
    <t>01-949</t>
  </si>
  <si>
    <t>Al. Pokoju 5</t>
  </si>
  <si>
    <t>ul. Starowiejska 22</t>
  </si>
  <si>
    <t>Brzesko</t>
  </si>
  <si>
    <t>02-134</t>
  </si>
  <si>
    <t>ul. 1 Sierpnia 8</t>
  </si>
  <si>
    <t>ul. Świdnicka 40</t>
  </si>
  <si>
    <t>50-024</t>
  </si>
  <si>
    <t>ul. Kowalska 143</t>
  </si>
  <si>
    <t>51-424</t>
  </si>
  <si>
    <t>ul. Piotra Skargi 3</t>
  </si>
  <si>
    <t>50-082</t>
  </si>
  <si>
    <t>ul. Szamocka 6</t>
  </si>
  <si>
    <t>01-748</t>
  </si>
  <si>
    <t>ul. Augustówka 24</t>
  </si>
  <si>
    <t xml:space="preserve">Stacja Ratownictwa Medycznego i Transportu Sanitarnego LUX MED </t>
  </si>
  <si>
    <t>ul. Sanguszki 1</t>
  </si>
  <si>
    <t>00-222</t>
  </si>
  <si>
    <t>ul. Uczniowska 16</t>
  </si>
  <si>
    <t>ul. Jasnogórska 11</t>
  </si>
  <si>
    <t>31-358</t>
  </si>
  <si>
    <t>ul. Czerwone Maki 87</t>
  </si>
  <si>
    <t xml:space="preserve">ul. Hetmańska </t>
  </si>
  <si>
    <t>LUX MED. (d.Medicor)</t>
  </si>
  <si>
    <t>30-392</t>
  </si>
  <si>
    <t>35-078</t>
  </si>
  <si>
    <t>ul. Grunwaldzka 7</t>
  </si>
  <si>
    <t xml:space="preserve">ul. Grójecka 77 </t>
  </si>
  <si>
    <t xml:space="preserve">02-094 </t>
  </si>
  <si>
    <t>ul. Króżańska 20</t>
  </si>
  <si>
    <t xml:space="preserve">02-578 </t>
  </si>
  <si>
    <t>ul. Targowa 33a</t>
  </si>
  <si>
    <t xml:space="preserve">03-728 </t>
  </si>
  <si>
    <t>Nowa Sól</t>
  </si>
  <si>
    <t>ul. Inżynierska 8</t>
  </si>
  <si>
    <t>67-100</t>
  </si>
  <si>
    <t>ul. Żołnierska 18a</t>
  </si>
  <si>
    <t>10-561</t>
  </si>
  <si>
    <t>ul. Frycza - Modrzewskiego 2</t>
  </si>
  <si>
    <t>ul. Armii Krajowej 35</t>
  </si>
  <si>
    <t>ul. Wita Stwosza 1</t>
  </si>
  <si>
    <t>83-000</t>
  </si>
  <si>
    <t>Pruszcz Gdański</t>
  </si>
  <si>
    <t xml:space="preserve">Al. Jerozolimskie 65/79 </t>
  </si>
  <si>
    <t>LUX MED Diagnostyka (d.Euro - Clinic)</t>
  </si>
  <si>
    <t>Raport przygotował: Departament Administarcji CM i Inwestycji</t>
  </si>
  <si>
    <t>LUX MED Diagnostyka (d.SPECTRO)</t>
  </si>
  <si>
    <t>ul. kard. Stefana Wyszyńskiego 29a</t>
  </si>
  <si>
    <t>LUX MED Diagnostyka (d.Medicor)</t>
  </si>
  <si>
    <t>ul. Elektrowniana 24 (d. Borki)</t>
  </si>
  <si>
    <t>45-920</t>
  </si>
  <si>
    <t>ul. Francuska 46</t>
  </si>
  <si>
    <t>40-028</t>
  </si>
  <si>
    <t>ul. Opolska 114</t>
  </si>
  <si>
    <t>ul. Jagiellońska 26/1A</t>
  </si>
  <si>
    <t>10-273</t>
  </si>
  <si>
    <t>ul. Poznańska 1D</t>
  </si>
  <si>
    <t>ul. Logistyczna 6</t>
  </si>
  <si>
    <t>Bielany Wrocławskie</t>
  </si>
  <si>
    <t>Sady</t>
  </si>
  <si>
    <t>Kołbaskowo</t>
  </si>
  <si>
    <t>Kołbaskowo 156</t>
  </si>
  <si>
    <t>55-040</t>
  </si>
  <si>
    <t>72-001</t>
  </si>
  <si>
    <t>LUX MED. (d. Swissmed)</t>
  </si>
  <si>
    <t>ul. Legnicka 55F</t>
  </si>
  <si>
    <t>Sosnowiec</t>
  </si>
  <si>
    <t>ul. Inwestycyjna 19</t>
  </si>
  <si>
    <t>41-200</t>
  </si>
  <si>
    <t>Stara Iwiczna k. Piaseczna</t>
  </si>
  <si>
    <t>ul. Serdeczna 40</t>
  </si>
  <si>
    <t>ul. Nowa 4a</t>
  </si>
  <si>
    <t>ul. Walczaka 41B</t>
  </si>
  <si>
    <t>ul. Broniewskiego 48</t>
  </si>
  <si>
    <t>43-300</t>
  </si>
  <si>
    <t>Bielsko-Biała</t>
  </si>
  <si>
    <t xml:space="preserve">ul. 59 Pułku Piechoty 6 </t>
  </si>
  <si>
    <t>85-085</t>
  </si>
  <si>
    <t xml:space="preserve">LX Stomatologia </t>
  </si>
  <si>
    <t>ul. Wadowicka 7</t>
  </si>
  <si>
    <t>* w tym, Comed</t>
  </si>
  <si>
    <t>ul. Opolska 110</t>
  </si>
  <si>
    <t xml:space="preserve">Kraków </t>
  </si>
  <si>
    <t>ul. Kilińskiego 74</t>
  </si>
  <si>
    <t>90-119</t>
  </si>
  <si>
    <t>Klinika Estetyki ul. Puławska 455</t>
  </si>
  <si>
    <t>Klinika Estetyki Al. Jerozolimskie 65/79</t>
  </si>
  <si>
    <t>Centrum Medyczne HARMONIA</t>
  </si>
  <si>
    <t>ul. Dworcowa 25</t>
  </si>
  <si>
    <t>44-100</t>
  </si>
  <si>
    <t>Gliwice</t>
  </si>
  <si>
    <t>Telemedycyna Grupy LUX MED.</t>
  </si>
  <si>
    <t xml:space="preserve"> ul. Powstańców Śląskich 95</t>
  </si>
  <si>
    <t xml:space="preserve"> ul. Mikołaja Kopernika 21</t>
  </si>
  <si>
    <t>Kożuszki-Parcel</t>
  </si>
  <si>
    <t>96-500</t>
  </si>
  <si>
    <t>Kożuszki-Parcel 42</t>
  </si>
  <si>
    <t>Piaseczno</t>
  </si>
  <si>
    <t xml:space="preserve">Silver Dental Clinic </t>
  </si>
  <si>
    <t>ul. Puławska 48</t>
  </si>
  <si>
    <t>al. Rzeczypospolitej 1</t>
  </si>
  <si>
    <t>02-972</t>
  </si>
  <si>
    <t>Centrum Medyczne MAVIT</t>
  </si>
  <si>
    <t>Szpital Specjalistyczny CM MAVIT w Warszawie (Bielany)</t>
  </si>
  <si>
    <t xml:space="preserve">Ośrodek Diagnostyczny CM MAVIT w Warszawie (Ursynów) </t>
  </si>
  <si>
    <t xml:space="preserve">Szpital Specjalistyczny CM MAVIT w Katowicach (Nikiszowiec) </t>
  </si>
  <si>
    <t>ul. Podleśna 61</t>
  </si>
  <si>
    <t>01-673</t>
  </si>
  <si>
    <t>ul. Szopienicka 65</t>
  </si>
  <si>
    <t>40-431</t>
  </si>
  <si>
    <t>ul. Domaniewska 48</t>
  </si>
  <si>
    <t>ul. Komitetu Obrony Robotników 39 (d.17-go Stycznia)</t>
  </si>
  <si>
    <t>ul. Komitetu Obrony Robotników 49 (d.17-go Stycznia)</t>
  </si>
  <si>
    <t>ul. Jaśkowa Dolina 132</t>
  </si>
  <si>
    <t xml:space="preserve">al. Kopisto 1 </t>
  </si>
  <si>
    <t>ul. Kościuszki 71</t>
  </si>
  <si>
    <t xml:space="preserve">ul. Swobodna 3 </t>
  </si>
  <si>
    <t>31-548</t>
  </si>
  <si>
    <t>02-143</t>
  </si>
  <si>
    <t>02-675</t>
  </si>
  <si>
    <t>60-748</t>
  </si>
  <si>
    <t>ul. Fordońska 2</t>
  </si>
  <si>
    <t>ul. Ludwika Narbutta 83/lok U2</t>
  </si>
  <si>
    <t>88-110</t>
  </si>
  <si>
    <t>42-218</t>
  </si>
  <si>
    <t>93-113</t>
  </si>
  <si>
    <t>31-323</t>
  </si>
  <si>
    <t>30-347</t>
  </si>
  <si>
    <t>&gt;&gt;&gt;Carolina Medical Centre</t>
  </si>
  <si>
    <t>Carolina Medical Centre</t>
  </si>
  <si>
    <t>Kalisz</t>
  </si>
  <si>
    <t>ul. Chopina 9</t>
  </si>
  <si>
    <t>62-800</t>
  </si>
  <si>
    <t>ul. Francuska 36</t>
  </si>
  <si>
    <t>ul. Broniewskiego 3</t>
  </si>
  <si>
    <t>OPTIMUM Klinika Głowy i Szyi</t>
  </si>
  <si>
    <t>01-785</t>
  </si>
  <si>
    <t>80-254</t>
  </si>
  <si>
    <t>ul. Partyzantów 76</t>
  </si>
  <si>
    <t>Projekt Uśmiech Centrum Dentystyczne w Gdańsku</t>
  </si>
  <si>
    <t>Nowy Sącz</t>
  </si>
  <si>
    <t>ul. Poniatowskiego 2</t>
  </si>
  <si>
    <t>33-300</t>
  </si>
  <si>
    <t>Marka z Jemielnicy 1</t>
  </si>
  <si>
    <t xml:space="preserve">45-952 </t>
  </si>
  <si>
    <t>LUX MED (d.ULTRAMEDIC Centrum Medyczne)</t>
  </si>
  <si>
    <t>85-127</t>
  </si>
  <si>
    <t>31-216</t>
  </si>
  <si>
    <t>10-448</t>
  </si>
  <si>
    <t>02-777</t>
  </si>
  <si>
    <t>03-185</t>
  </si>
  <si>
    <t>02-091</t>
  </si>
  <si>
    <t>80-286</t>
  </si>
  <si>
    <t>81-395</t>
  </si>
  <si>
    <t>53-609</t>
  </si>
  <si>
    <t>ul. Wadowicka 6</t>
  </si>
  <si>
    <t>ul. Wołowska 20</t>
  </si>
  <si>
    <t>ul. Kwidzyńska 6</t>
  </si>
  <si>
    <t>00-977</t>
  </si>
  <si>
    <t>ul. Oławska 27/29</t>
  </si>
  <si>
    <t>ul. Karłowicza 11-13</t>
  </si>
  <si>
    <t xml:space="preserve">Jankowice, Tarnowo Podgórne </t>
  </si>
  <si>
    <t>ul. Mickiewicza 39</t>
  </si>
  <si>
    <t>15-213</t>
  </si>
  <si>
    <t>Al. Pokoju 5o</t>
  </si>
  <si>
    <t xml:space="preserve">53-332 </t>
  </si>
  <si>
    <t>00-359</t>
  </si>
  <si>
    <t>90-338</t>
  </si>
  <si>
    <t>03-291</t>
  </si>
  <si>
    <t>00-695</t>
  </si>
  <si>
    <t>`</t>
  </si>
  <si>
    <t>pow.</t>
  </si>
  <si>
    <t>w ramach placówki</t>
  </si>
  <si>
    <t>&gt;&gt;&gt; LUX MED Stomatologia</t>
  </si>
  <si>
    <t>LUX MED Stomatologia</t>
  </si>
  <si>
    <t>&gt;&gt;&gt; Tabita</t>
  </si>
  <si>
    <t xml:space="preserve">Szpital </t>
  </si>
  <si>
    <t>Stomatologia</t>
  </si>
  <si>
    <t>Diagnostyka</t>
  </si>
  <si>
    <t>Dom opieki</t>
  </si>
  <si>
    <t>Smile Design Clinic</t>
  </si>
  <si>
    <t>ORTOFAN CLINIC</t>
  </si>
  <si>
    <t>ul. Jagiellońska 66</t>
  </si>
  <si>
    <t>03-468</t>
  </si>
  <si>
    <t>ul. Słomińskiego 5/U5</t>
  </si>
  <si>
    <t>00-195</t>
  </si>
  <si>
    <t xml:space="preserve">Medika Usługi Medyczne Sp. z.o.o. </t>
  </si>
  <si>
    <t>ul. Tischnera 8</t>
  </si>
  <si>
    <t>30-418</t>
  </si>
  <si>
    <t>01-460</t>
  </si>
  <si>
    <t>ul. Górczewska 124</t>
  </si>
  <si>
    <t>CM MAVIT</t>
  </si>
  <si>
    <t>Szpital Św. Elżbiety - Mokotowskie Centrum Medyczne</t>
  </si>
  <si>
    <t>ul. Goszczyńskiego 1</t>
  </si>
  <si>
    <t>02-616</t>
  </si>
  <si>
    <t>&gt;&gt;&gt; LUX MED Onkologia (d.Magodent)</t>
  </si>
  <si>
    <t>LUX MED Onkologia (d.Magodent)</t>
  </si>
  <si>
    <t>LUX MED Onkologia (d.Magodent - Endoterapia)</t>
  </si>
  <si>
    <t>ul. Amazon 1 (d.Czekoladowa 1)</t>
  </si>
  <si>
    <t>ul. M.Skłodowskiej – Curie 73</t>
  </si>
  <si>
    <t>Lecznica Citomed</t>
  </si>
  <si>
    <t>ul. Lubicka 19/21</t>
  </si>
  <si>
    <t>w trakcie remontu/budowy. otwarcie 1Q2021</t>
  </si>
  <si>
    <t>ul. Paderewskiego 3</t>
  </si>
  <si>
    <t>87-162</t>
  </si>
  <si>
    <t>Lubicz Górny</t>
  </si>
  <si>
    <t>ul. Rakowicza 4</t>
  </si>
  <si>
    <t>ul. Kosynierów Kościuszkowskich 13</t>
  </si>
  <si>
    <t>ul. Tuwima 9</t>
  </si>
  <si>
    <t>Lecznica Citomed - Szpital CITO CARE</t>
  </si>
  <si>
    <t>CITOMED</t>
  </si>
  <si>
    <t xml:space="preserve">Łódź </t>
  </si>
  <si>
    <t>ul. Targowa 35</t>
  </si>
  <si>
    <t>ul. Piłsudskiego 85</t>
  </si>
  <si>
    <t>90-043</t>
  </si>
  <si>
    <t>92-332</t>
  </si>
  <si>
    <t>ul. Rondo ONZ 1</t>
  </si>
  <si>
    <t>00-124</t>
  </si>
  <si>
    <t>LUX MED. (d.Medycyna Rodzinna)</t>
  </si>
  <si>
    <t xml:space="preserve">Katowice </t>
  </si>
  <si>
    <t>ul. Roździeńskiego 1</t>
  </si>
  <si>
    <t>40-202</t>
  </si>
  <si>
    <t>Pawlikowice 155</t>
  </si>
  <si>
    <t>95-200</t>
  </si>
  <si>
    <t>Pawlikowice</t>
  </si>
  <si>
    <t>ul. Józefów 3a</t>
  </si>
  <si>
    <t>93-614</t>
  </si>
  <si>
    <t>ul. Amazońska 3c</t>
  </si>
  <si>
    <t>59-225</t>
  </si>
  <si>
    <t>Okmiany</t>
  </si>
  <si>
    <t>ul. Bojkowska 80</t>
  </si>
  <si>
    <t>44-141</t>
  </si>
  <si>
    <t>Dep. Sprzedaży - Łódź Piotrkowska</t>
  </si>
  <si>
    <t>Piotrkowska 249/251</t>
  </si>
  <si>
    <t>HO Białystok - Świętojańska</t>
  </si>
  <si>
    <t>Świętojańska 12A</t>
  </si>
  <si>
    <t>Dep. Sprzedaży - Gdynia Śląska</t>
  </si>
  <si>
    <t>Śląska 35-37</t>
  </si>
  <si>
    <t>HO Warszawa Postępu 21C</t>
  </si>
  <si>
    <t>Postępu 21C</t>
  </si>
  <si>
    <t>Biuro Katowice - Gliwicka</t>
  </si>
  <si>
    <t>Gliwicka 2</t>
  </si>
  <si>
    <t>Dep. Sprzedaży - Szczecin Pl. Rodła</t>
  </si>
  <si>
    <t>Plac Rodła 8-10</t>
  </si>
  <si>
    <t>LX Olsztyn - Głowackiego Biuro</t>
  </si>
  <si>
    <t>Głowackiego 28</t>
  </si>
  <si>
    <t>Dep. Sprzedaży Wrocław - Szczytnicka</t>
  </si>
  <si>
    <t>Szczytnicka 11</t>
  </si>
  <si>
    <t>HO Regionu Zachód - Poznań Ułańska 5</t>
  </si>
  <si>
    <t>Ułańska 5</t>
  </si>
  <si>
    <t>HO Warszawa - Archiwum Medyczne (Zielonka)</t>
  </si>
  <si>
    <t>Armi Krajowej 18a</t>
  </si>
  <si>
    <t>HO Warszawa - Archiwum Poręba-Kocęby</t>
  </si>
  <si>
    <t>Poręba-Kocęby 82A</t>
  </si>
  <si>
    <t>CC - Warszawa - Iłżecka</t>
  </si>
  <si>
    <t>Iłżecka 24</t>
  </si>
  <si>
    <t>CC Warszawa - Al. Jerozolimskie</t>
  </si>
  <si>
    <t>Al. Jerozolimskie 92</t>
  </si>
  <si>
    <t>Dep. Sprzedaży Poznań - Królowej Jadwigi</t>
  </si>
  <si>
    <t>Zielonka</t>
  </si>
  <si>
    <t>Poręba-Kocęby</t>
  </si>
  <si>
    <t>13 biurek</t>
  </si>
  <si>
    <t>HO Kraków Wadowicka 6</t>
  </si>
  <si>
    <t>HO Kraków Wadowicka 8W</t>
  </si>
  <si>
    <t>Wadowicka 6</t>
  </si>
  <si>
    <t>Wadowicka 8W</t>
  </si>
  <si>
    <t>ul. Królowej Jadwigi</t>
  </si>
  <si>
    <t>do 30.04.2021</t>
  </si>
  <si>
    <t>HO Kraków - Armii Krajowej 25</t>
  </si>
  <si>
    <t>otwarcie w maju</t>
  </si>
  <si>
    <t>CC Białystok - Fabryczna 4</t>
  </si>
  <si>
    <t>zamknięta 31.01.2020</t>
  </si>
  <si>
    <t>zamknięta 31.10.2020</t>
  </si>
  <si>
    <t>zamknięta 31.12.2020</t>
  </si>
  <si>
    <t>Dep. Sprzedaży Szczecin - Krasińskiego</t>
  </si>
  <si>
    <t>otwarte 01.01.2021</t>
  </si>
  <si>
    <t>Krasińskiego</t>
  </si>
  <si>
    <t>ul. Stanisława Żaryna 2</t>
  </si>
  <si>
    <t>02-593</t>
  </si>
  <si>
    <t>LUX MED (d.ZOZ Remedium)</t>
  </si>
  <si>
    <t>al. Grunwaldzka 347</t>
  </si>
  <si>
    <t>80-309</t>
  </si>
  <si>
    <t>zamknięte</t>
  </si>
  <si>
    <t>HIFU CLINIC</t>
  </si>
  <si>
    <t>HIFU CLINIC (AMEDS WARSZAWA)</t>
  </si>
  <si>
    <t>HIFU CLINIC (CAROLINA MEDICAL CENTER)</t>
  </si>
  <si>
    <t>00-501</t>
  </si>
  <si>
    <t>ul. Bracka 11/13</t>
  </si>
  <si>
    <t>ok</t>
  </si>
  <si>
    <t>`+2 mavit</t>
  </si>
  <si>
    <t>decyzja UOKiK</t>
  </si>
  <si>
    <t>ul. Klimczaka 1</t>
  </si>
  <si>
    <t>Al. Piłsudskiego 87</t>
  </si>
  <si>
    <t>02-797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</si>
</sst>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z_ł"/>
  </numFmts>
  <fonts count="44">
    <font>
      <sz val="8"/>
      <color theme="1"/>
      <name val="Czcionka tekstu podstawowego"/>
      <family val="2"/>
      <charset val="238"/>
    </font>
    <font>
      <sz val="8"/>
      <color rgb="FF002060"/>
      <name val="Czcionka tekstu podstawowego"/>
      <family val="2"/>
      <charset val="238"/>
    </font>
    <font>
      <b/>
      <sz val="12"/>
      <color theme="0"/>
      <name val="Czcionka tekstu podstawowego"/>
      <charset val="238"/>
    </font>
    <font>
      <b/>
      <sz val="9"/>
      <color theme="0"/>
      <name val="Czcionka tekstu podstawowego"/>
      <charset val="238"/>
    </font>
    <font>
      <b/>
      <sz val="9"/>
      <color rgb="FF002060"/>
      <name val="Czcionka tekstu podstawowego"/>
      <charset val="238"/>
    </font>
    <font>
      <b/>
      <sz val="9"/>
      <color rgb="FF002060"/>
      <name val="Czcionka tekstu podstawowego"/>
      <family val="2"/>
      <charset val="238"/>
    </font>
    <font>
      <sz val="9"/>
      <color rgb="FF002060"/>
      <name val="Czcionka tekstu podstawowego"/>
      <family val="2"/>
      <charset val="238"/>
    </font>
    <font>
      <sz val="7"/>
      <color rgb="FF002060"/>
      <name val="Czcionka tekstu podstawowego"/>
      <family val="2"/>
      <charset val="238"/>
    </font>
    <font>
      <b/>
      <sz val="18"/>
      <color rgb="FF002060"/>
      <name val="Arial"/>
      <family val="2"/>
      <charset val="238"/>
    </font>
    <font>
      <b/>
      <sz val="22"/>
      <color rgb="FF002060"/>
      <name val="Arial"/>
      <family val="2"/>
      <charset val="238"/>
    </font>
    <font>
      <b/>
      <sz val="12"/>
      <color rgb="FF008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rgb="FF00CC00"/>
      <name val="Arial"/>
      <family val="2"/>
      <charset val="238"/>
    </font>
    <font>
      <sz val="12"/>
      <color rgb="FF008000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Czcionka tekstu podstawowego"/>
      <family val="2"/>
      <charset val="238"/>
    </font>
    <font>
      <sz val="8"/>
      <color theme="4" tint="-0.499984740745262"/>
      <name val="Arial"/>
      <family val="2"/>
      <charset val="238"/>
    </font>
    <font>
      <sz val="8"/>
      <color theme="4" tint="-0.499984740745262"/>
      <name val="Czcionka tekstu podstawowego"/>
      <family val="2"/>
      <charset val="238"/>
    </font>
    <font>
      <sz val="9"/>
      <color theme="9" tint="-0.249977111117893"/>
      <name val="Czcionka tekstu podstawowego"/>
      <family val="2"/>
      <charset val="238"/>
    </font>
    <font>
      <sz val="8"/>
      <color theme="9" tint="-0.249977111117893"/>
      <name val="Czcionka tekstu podstawowego"/>
      <family val="2"/>
      <charset val="238"/>
    </font>
    <font>
      <sz val="9"/>
      <color rgb="FF00B050"/>
      <name val="Czcionka tekstu podstawowego"/>
      <family val="2"/>
      <charset val="238"/>
    </font>
    <font>
      <sz val="8"/>
      <color rgb="FFFF000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8"/>
      <color rgb="FF00B050"/>
      <name val="Czcionka tekstu podstawowego"/>
      <family val="2"/>
      <charset val="238"/>
    </font>
    <font>
      <sz val="8"/>
      <color rgb="FF00B050"/>
      <name val="Arial"/>
      <family val="2"/>
      <charset val="238"/>
    </font>
    <font>
      <sz val="8"/>
      <name val="Czcionka tekstu podstawowego"/>
      <family val="2"/>
      <charset val="238"/>
    </font>
    <font>
      <sz val="8"/>
      <color theme="3" tint="-0.499984740745262"/>
      <name val="Czcionka tekstu podstawowego"/>
      <family val="2"/>
      <charset val="238"/>
    </font>
    <font>
      <sz val="8"/>
      <color theme="3" tint="-0.499984740745262"/>
      <name val="Arial"/>
      <family val="2"/>
      <charset val="238"/>
    </font>
    <font>
      <sz val="8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rgb="FF002060"/>
      </left>
      <right style="hair">
        <color rgb="FF002060"/>
      </right>
      <top style="hair">
        <color theme="0"/>
      </top>
      <bottom style="hair">
        <color rgb="FF002060"/>
      </bottom>
      <diagonal/>
    </border>
    <border>
      <left/>
      <right/>
      <top style="thin">
        <color theme="3" tint="-0.499984740745262"/>
      </top>
      <bottom style="medium">
        <color theme="3" tint="-0.499984740745262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thin">
        <color theme="3" tint="-0.499984740745262"/>
      </top>
      <bottom/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rgb="FF002060"/>
      </right>
      <top style="hair">
        <color theme="0"/>
      </top>
      <bottom style="hair">
        <color rgb="FF002060"/>
      </bottom>
      <diagonal/>
    </border>
    <border>
      <left style="hair">
        <color rgb="FF002060"/>
      </left>
      <right/>
      <top style="hair">
        <color theme="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theme="3" tint="-0.249977111117893"/>
      </bottom>
      <diagonal/>
    </border>
    <border>
      <left style="hair">
        <color rgb="FF002060"/>
      </left>
      <right style="hair">
        <color rgb="FF002060"/>
      </right>
      <top/>
      <bottom style="hair">
        <color theme="3" tint="-0.249977111117893"/>
      </bottom>
      <diagonal/>
    </border>
    <border>
      <left style="hair">
        <color rgb="FF002060"/>
      </left>
      <right style="hair">
        <color rgb="FF002060"/>
      </right>
      <top style="hair">
        <color theme="0"/>
      </top>
      <bottom style="hair">
        <color theme="3" tint="-0.249977111117893"/>
      </bottom>
      <diagonal/>
    </border>
    <border>
      <left style="hair">
        <color indexed="64"/>
      </left>
      <right style="hair">
        <color rgb="FF002060"/>
      </right>
      <top style="hair">
        <color theme="3" tint="-0.249977111117893"/>
      </top>
      <bottom style="hair">
        <color theme="3" tint="-0.249977111117893"/>
      </bottom>
      <diagonal/>
    </border>
    <border>
      <left style="hair">
        <color rgb="FF002060"/>
      </left>
      <right style="hair">
        <color indexed="64"/>
      </right>
      <top style="hair">
        <color theme="3" tint="-0.249977111117893"/>
      </top>
      <bottom style="hair">
        <color theme="3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rgb="FF002060"/>
      </right>
      <top style="hair">
        <color theme="0"/>
      </top>
      <bottom/>
      <diagonal/>
    </border>
    <border>
      <left style="hair">
        <color rgb="FF002060"/>
      </left>
      <right style="hair">
        <color rgb="FF002060"/>
      </right>
      <top style="hair">
        <color theme="0"/>
      </top>
      <bottom/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/>
      <top/>
      <bottom style="medium">
        <color theme="3" tint="-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theme="0"/>
      </top>
      <bottom/>
      <diagonal/>
    </border>
    <border>
      <left/>
      <right/>
      <top style="hair">
        <color rgb="FF002060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2" fillId="0" borderId="0"/>
    <xf numFmtId="0" fontId="31" fillId="0" borderId="0"/>
    <xf numFmtId="0" fontId="31" fillId="0" borderId="0"/>
  </cellStyleXfs>
  <cellXfs count="26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14" fontId="3" fillId="2" borderId="0" xfId="0" applyNumberFormat="1" applyFont="1" applyFill="1"/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164" fontId="5" fillId="0" borderId="1" xfId="0" applyNumberFormat="1" applyFont="1" applyBorder="1"/>
    <xf numFmtId="0" fontId="6" fillId="0" borderId="0" xfId="0" applyFont="1"/>
    <xf numFmtId="164" fontId="6" fillId="0" borderId="0" xfId="0" applyNumberFormat="1" applyFont="1"/>
    <xf numFmtId="0" fontId="5" fillId="0" borderId="1" xfId="0" applyFont="1" applyBorder="1" applyAlignment="1">
      <alignment horizontal="left" indent="1"/>
    </xf>
    <xf numFmtId="0" fontId="5" fillId="0" borderId="0" xfId="0" quotePrefix="1" applyFont="1" applyAlignment="1">
      <alignment horizontal="left" indent="1"/>
    </xf>
    <xf numFmtId="164" fontId="5" fillId="0" borderId="0" xfId="0" applyNumberFormat="1" applyFont="1"/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164" fontId="12" fillId="0" borderId="4" xfId="0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/>
    <xf numFmtId="0" fontId="16" fillId="0" borderId="5" xfId="0" applyFont="1" applyBorder="1"/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164" fontId="16" fillId="0" borderId="5" xfId="0" applyNumberFormat="1" applyFont="1" applyBorder="1"/>
    <xf numFmtId="0" fontId="18" fillId="0" borderId="0" xfId="0" applyFont="1"/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164" fontId="12" fillId="0" borderId="6" xfId="0" applyNumberFormat="1" applyFont="1" applyBorder="1"/>
    <xf numFmtId="0" fontId="19" fillId="0" borderId="0" xfId="0" applyFont="1"/>
    <xf numFmtId="0" fontId="12" fillId="0" borderId="4" xfId="0" quotePrefix="1" applyFont="1" applyBorder="1"/>
    <xf numFmtId="0" fontId="10" fillId="0" borderId="5" xfId="0" applyFont="1" applyBorder="1"/>
    <xf numFmtId="0" fontId="20" fillId="0" borderId="5" xfId="0" applyFont="1" applyBorder="1"/>
    <xf numFmtId="0" fontId="20" fillId="0" borderId="5" xfId="0" applyFont="1" applyBorder="1" applyAlignment="1">
      <alignment horizontal="center"/>
    </xf>
    <xf numFmtId="164" fontId="10" fillId="0" borderId="5" xfId="0" applyNumberFormat="1" applyFont="1" applyBorder="1"/>
    <xf numFmtId="0" fontId="21" fillId="0" borderId="0" xfId="0" applyFont="1"/>
    <xf numFmtId="0" fontId="5" fillId="0" borderId="0" xfId="0" applyFont="1" applyBorder="1" applyAlignment="1">
      <alignment horizontal="left" indent="1"/>
    </xf>
    <xf numFmtId="0" fontId="6" fillId="0" borderId="0" xfId="0" applyFont="1" applyBorder="1"/>
    <xf numFmtId="164" fontId="5" fillId="0" borderId="0" xfId="0" applyNumberFormat="1" applyFont="1" applyBorder="1"/>
    <xf numFmtId="0" fontId="16" fillId="0" borderId="7" xfId="0" applyFont="1" applyBorder="1"/>
    <xf numFmtId="0" fontId="17" fillId="0" borderId="7" xfId="0" applyFont="1" applyBorder="1"/>
    <xf numFmtId="0" fontId="17" fillId="0" borderId="7" xfId="0" applyFont="1" applyBorder="1" applyAlignment="1">
      <alignment horizontal="center"/>
    </xf>
    <xf numFmtId="164" fontId="16" fillId="0" borderId="7" xfId="0" applyNumberFormat="1" applyFont="1" applyBorder="1"/>
    <xf numFmtId="0" fontId="16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164" fontId="16" fillId="0" borderId="0" xfId="0" applyNumberFormat="1" applyFont="1" applyBorder="1"/>
    <xf numFmtId="0" fontId="11" fillId="0" borderId="0" xfId="0" applyFont="1" applyAlignment="1"/>
    <xf numFmtId="0" fontId="16" fillId="0" borderId="9" xfId="0" applyFont="1" applyBorder="1"/>
    <xf numFmtId="0" fontId="17" fillId="0" borderId="9" xfId="0" applyFont="1" applyBorder="1"/>
    <xf numFmtId="0" fontId="17" fillId="0" borderId="9" xfId="0" applyFont="1" applyBorder="1" applyAlignment="1">
      <alignment horizontal="center"/>
    </xf>
    <xf numFmtId="164" fontId="16" fillId="0" borderId="9" xfId="0" applyNumberFormat="1" applyFont="1" applyBorder="1"/>
    <xf numFmtId="0" fontId="12" fillId="0" borderId="8" xfId="0" applyFont="1" applyBorder="1" applyAlignment="1">
      <alignment horizontal="center"/>
    </xf>
    <xf numFmtId="0" fontId="23" fillId="0" borderId="4" xfId="0" applyFont="1" applyBorder="1"/>
    <xf numFmtId="0" fontId="23" fillId="0" borderId="6" xfId="0" applyFont="1" applyBorder="1"/>
    <xf numFmtId="0" fontId="23" fillId="0" borderId="6" xfId="0" applyFont="1" applyBorder="1" applyAlignment="1">
      <alignment horizontal="center"/>
    </xf>
    <xf numFmtId="164" fontId="23" fillId="0" borderId="6" xfId="0" applyNumberFormat="1" applyFont="1" applyBorder="1"/>
    <xf numFmtId="0" fontId="23" fillId="0" borderId="4" xfId="0" applyFont="1" applyBorder="1" applyAlignment="1">
      <alignment horizontal="center"/>
    </xf>
    <xf numFmtId="164" fontId="23" fillId="0" borderId="4" xfId="0" applyNumberFormat="1" applyFont="1" applyBorder="1"/>
    <xf numFmtId="0" fontId="12" fillId="0" borderId="12" xfId="0" applyFont="1" applyBorder="1"/>
    <xf numFmtId="0" fontId="12" fillId="0" borderId="8" xfId="0" applyFont="1" applyBorder="1"/>
    <xf numFmtId="0" fontId="24" fillId="0" borderId="0" xfId="0" applyFont="1"/>
    <xf numFmtId="0" fontId="24" fillId="0" borderId="6" xfId="0" applyFont="1" applyBorder="1"/>
    <xf numFmtId="0" fontId="24" fillId="0" borderId="21" xfId="0" applyFont="1" applyBorder="1"/>
    <xf numFmtId="0" fontId="24" fillId="0" borderId="21" xfId="0" applyFont="1" applyBorder="1" applyAlignment="1">
      <alignment horizontal="center" wrapText="1"/>
    </xf>
    <xf numFmtId="164" fontId="23" fillId="0" borderId="21" xfId="0" applyNumberFormat="1" applyFont="1" applyBorder="1"/>
    <xf numFmtId="164" fontId="16" fillId="0" borderId="5" xfId="0" applyNumberFormat="1" applyFont="1" applyBorder="1" applyAlignment="1"/>
    <xf numFmtId="0" fontId="12" fillId="0" borderId="4" xfId="0" applyFont="1" applyFill="1" applyBorder="1"/>
    <xf numFmtId="0" fontId="26" fillId="0" borderId="0" xfId="0" applyFont="1"/>
    <xf numFmtId="0" fontId="25" fillId="0" borderId="4" xfId="0" applyFont="1" applyBorder="1"/>
    <xf numFmtId="0" fontId="28" fillId="0" borderId="0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0" fontId="23" fillId="0" borderId="8" xfId="0" applyFont="1" applyBorder="1"/>
    <xf numFmtId="0" fontId="23" fillId="0" borderId="12" xfId="0" applyFont="1" applyBorder="1"/>
    <xf numFmtId="0" fontId="23" fillId="0" borderId="13" xfId="0" applyFont="1" applyBorder="1"/>
    <xf numFmtId="0" fontId="23" fillId="0" borderId="14" xfId="0" applyFont="1" applyBorder="1" applyAlignment="1">
      <alignment horizontal="center"/>
    </xf>
    <xf numFmtId="0" fontId="23" fillId="0" borderId="11" xfId="0" applyFont="1" applyBorder="1"/>
    <xf numFmtId="0" fontId="23" fillId="0" borderId="15" xfId="0" applyFont="1" applyBorder="1"/>
    <xf numFmtId="0" fontId="23" fillId="0" borderId="16" xfId="0" applyFont="1" applyBorder="1" applyAlignment="1">
      <alignment horizontal="center"/>
    </xf>
    <xf numFmtId="0" fontId="23" fillId="0" borderId="10" xfId="0" applyFont="1" applyBorder="1"/>
    <xf numFmtId="0" fontId="23" fillId="0" borderId="8" xfId="0" applyFont="1" applyBorder="1" applyAlignment="1">
      <alignment horizontal="center"/>
    </xf>
    <xf numFmtId="0" fontId="23" fillId="0" borderId="17" xfId="0" applyFont="1" applyFill="1" applyBorder="1"/>
    <xf numFmtId="0" fontId="23" fillId="0" borderId="18" xfId="0" applyFont="1" applyFill="1" applyBorder="1" applyAlignment="1">
      <alignment horizontal="center"/>
    </xf>
    <xf numFmtId="0" fontId="23" fillId="0" borderId="19" xfId="0" applyFont="1" applyFill="1" applyBorder="1"/>
    <xf numFmtId="164" fontId="23" fillId="0" borderId="20" xfId="0" applyNumberFormat="1" applyFont="1" applyBorder="1"/>
    <xf numFmtId="0" fontId="24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23" fillId="0" borderId="4" xfId="0" applyFont="1" applyFill="1" applyBorder="1"/>
    <xf numFmtId="0" fontId="23" fillId="0" borderId="8" xfId="0" applyFont="1" applyFill="1" applyBorder="1"/>
    <xf numFmtId="0" fontId="23" fillId="0" borderId="6" xfId="0" applyFont="1" applyFill="1" applyBorder="1"/>
    <xf numFmtId="164" fontId="23" fillId="0" borderId="8" xfId="0" applyNumberFormat="1" applyFont="1" applyFill="1" applyBorder="1"/>
    <xf numFmtId="0" fontId="30" fillId="0" borderId="0" xfId="0" applyFont="1"/>
    <xf numFmtId="0" fontId="25" fillId="0" borderId="4" xfId="0" applyFont="1" applyBorder="1" applyAlignment="1">
      <alignment horizontal="center"/>
    </xf>
    <xf numFmtId="164" fontId="25" fillId="0" borderId="6" xfId="0" applyNumberFormat="1" applyFont="1" applyBorder="1"/>
    <xf numFmtId="0" fontId="23" fillId="0" borderId="0" xfId="0" applyFont="1" applyFill="1" applyBorder="1"/>
    <xf numFmtId="0" fontId="23" fillId="0" borderId="0" xfId="0" applyFont="1" applyBorder="1" applyAlignment="1">
      <alignment horizontal="center"/>
    </xf>
    <xf numFmtId="164" fontId="23" fillId="0" borderId="0" xfId="0" applyNumberFormat="1" applyFont="1" applyFill="1" applyBorder="1"/>
    <xf numFmtId="0" fontId="15" fillId="2" borderId="22" xfId="0" applyFont="1" applyFill="1" applyBorder="1" applyAlignment="1">
      <alignment vertic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right" vertical="center" wrapText="1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/>
    <xf numFmtId="0" fontId="23" fillId="0" borderId="21" xfId="0" applyFont="1" applyBorder="1"/>
    <xf numFmtId="0" fontId="23" fillId="0" borderId="21" xfId="0" applyFont="1" applyBorder="1" applyAlignment="1">
      <alignment horizontal="center"/>
    </xf>
    <xf numFmtId="0" fontId="32" fillId="0" borderId="0" xfId="0" applyFont="1"/>
    <xf numFmtId="0" fontId="32" fillId="0" borderId="0" xfId="0" applyFont="1" applyBorder="1"/>
    <xf numFmtId="0" fontId="24" fillId="0" borderId="17" xfId="0" applyFont="1" applyBorder="1"/>
    <xf numFmtId="0" fontId="16" fillId="0" borderId="23" xfId="0" applyFont="1" applyBorder="1"/>
    <xf numFmtId="0" fontId="17" fillId="0" borderId="23" xfId="0" applyFont="1" applyBorder="1"/>
    <xf numFmtId="0" fontId="17" fillId="0" borderId="23" xfId="0" applyFont="1" applyBorder="1" applyAlignment="1">
      <alignment horizontal="center"/>
    </xf>
    <xf numFmtId="164" fontId="16" fillId="0" borderId="23" xfId="0" applyNumberFormat="1" applyFont="1" applyBorder="1"/>
    <xf numFmtId="0" fontId="32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right"/>
    </xf>
    <xf numFmtId="0" fontId="24" fillId="0" borderId="24" xfId="0" applyFont="1" applyBorder="1" applyAlignment="1">
      <alignment horizontal="center" wrapText="1"/>
    </xf>
    <xf numFmtId="0" fontId="24" fillId="0" borderId="25" xfId="0" applyFont="1" applyBorder="1" applyAlignment="1">
      <alignment horizontal="center" wrapText="1"/>
    </xf>
    <xf numFmtId="164" fontId="23" fillId="0" borderId="26" xfId="0" applyNumberFormat="1" applyFont="1" applyBorder="1"/>
    <xf numFmtId="164" fontId="23" fillId="0" borderId="27" xfId="0" applyNumberFormat="1" applyFont="1" applyBorder="1"/>
    <xf numFmtId="0" fontId="23" fillId="0" borderId="11" xfId="0" applyFont="1" applyBorder="1" applyAlignment="1">
      <alignment horizontal="center"/>
    </xf>
    <xf numFmtId="164" fontId="23" fillId="0" borderId="10" xfId="0" applyNumberFormat="1" applyFont="1" applyBorder="1"/>
    <xf numFmtId="0" fontId="24" fillId="0" borderId="21" xfId="0" applyFont="1" applyBorder="1" applyAlignment="1">
      <alignment horizontal="center"/>
    </xf>
    <xf numFmtId="0" fontId="1" fillId="0" borderId="21" xfId="0" applyFont="1" applyBorder="1"/>
    <xf numFmtId="0" fontId="1" fillId="0" borderId="21" xfId="0" applyFont="1" applyBorder="1" applyAlignment="1">
      <alignment horizontal="center" wrapText="1"/>
    </xf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164" fontId="33" fillId="0" borderId="0" xfId="0" applyNumberFormat="1" applyFont="1" applyBorder="1"/>
    <xf numFmtId="0" fontId="12" fillId="0" borderId="11" xfId="0" applyFont="1" applyBorder="1" applyAlignment="1">
      <alignment horizontal="center"/>
    </xf>
    <xf numFmtId="164" fontId="12" fillId="0" borderId="10" xfId="0" applyNumberFormat="1" applyFont="1" applyBorder="1"/>
    <xf numFmtId="0" fontId="12" fillId="0" borderId="20" xfId="0" applyFont="1" applyBorder="1"/>
    <xf numFmtId="0" fontId="12" fillId="0" borderId="19" xfId="0" applyFont="1" applyBorder="1"/>
    <xf numFmtId="0" fontId="12" fillId="0" borderId="28" xfId="0" applyFont="1" applyBorder="1" applyAlignment="1">
      <alignment horizontal="center"/>
    </xf>
    <xf numFmtId="0" fontId="12" fillId="0" borderId="17" xfId="0" applyFont="1" applyBorder="1"/>
    <xf numFmtId="164" fontId="12" fillId="0" borderId="18" xfId="0" applyNumberFormat="1" applyFont="1" applyBorder="1"/>
    <xf numFmtId="0" fontId="23" fillId="0" borderId="17" xfId="0" applyFont="1" applyBorder="1"/>
    <xf numFmtId="0" fontId="23" fillId="0" borderId="17" xfId="0" applyFont="1" applyBorder="1" applyAlignment="1">
      <alignment horizontal="center"/>
    </xf>
    <xf numFmtId="164" fontId="23" fillId="0" borderId="17" xfId="0" applyNumberFormat="1" applyFont="1" applyBorder="1"/>
    <xf numFmtId="0" fontId="1" fillId="0" borderId="21" xfId="0" applyFont="1" applyBorder="1" applyAlignment="1">
      <alignment horizontal="center"/>
    </xf>
    <xf numFmtId="0" fontId="23" fillId="0" borderId="29" xfId="0" applyFont="1" applyBorder="1"/>
    <xf numFmtId="0" fontId="23" fillId="0" borderId="29" xfId="0" applyFont="1" applyBorder="1" applyAlignment="1">
      <alignment horizontal="center"/>
    </xf>
    <xf numFmtId="164" fontId="23" fillId="0" borderId="29" xfId="0" applyNumberFormat="1" applyFont="1" applyBorder="1"/>
    <xf numFmtId="0" fontId="35" fillId="0" borderId="21" xfId="0" applyFont="1" applyBorder="1"/>
    <xf numFmtId="0" fontId="35" fillId="0" borderId="21" xfId="0" applyFont="1" applyBorder="1" applyAlignment="1">
      <alignment horizontal="center"/>
    </xf>
    <xf numFmtId="164" fontId="36" fillId="0" borderId="21" xfId="0" applyNumberFormat="1" applyFont="1" applyBorder="1"/>
    <xf numFmtId="0" fontId="36" fillId="0" borderId="6" xfId="0" applyFont="1" applyBorder="1"/>
    <xf numFmtId="0" fontId="36" fillId="0" borderId="6" xfId="0" applyFont="1" applyBorder="1" applyAlignment="1">
      <alignment horizontal="center"/>
    </xf>
    <xf numFmtId="164" fontId="36" fillId="0" borderId="6" xfId="0" applyNumberFormat="1" applyFont="1" applyBorder="1"/>
    <xf numFmtId="0" fontId="12" fillId="0" borderId="4" xfId="0" applyFont="1" applyBorder="1" applyAlignment="1"/>
    <xf numFmtId="164" fontId="12" fillId="0" borderId="4" xfId="0" applyNumberFormat="1" applyFont="1" applyBorder="1" applyAlignment="1"/>
    <xf numFmtId="0" fontId="0" fillId="0" borderId="0" xfId="0" applyAlignment="1"/>
    <xf numFmtId="0" fontId="12" fillId="0" borderId="4" xfId="0" applyFont="1" applyFill="1" applyBorder="1" applyAlignment="1">
      <alignment horizontal="center"/>
    </xf>
    <xf numFmtId="0" fontId="0" fillId="0" borderId="0" xfId="0" applyFill="1"/>
    <xf numFmtId="0" fontId="23" fillId="0" borderId="6" xfId="0" applyFont="1" applyFill="1" applyBorder="1" applyAlignment="1">
      <alignment horizontal="center"/>
    </xf>
    <xf numFmtId="164" fontId="23" fillId="0" borderId="6" xfId="0" applyNumberFormat="1" applyFont="1" applyFill="1" applyBorder="1"/>
    <xf numFmtId="0" fontId="12" fillId="0" borderId="21" xfId="0" applyFont="1" applyFill="1" applyBorder="1"/>
    <xf numFmtId="0" fontId="12" fillId="0" borderId="21" xfId="0" applyFont="1" applyFill="1" applyBorder="1" applyAlignment="1">
      <alignment horizontal="center"/>
    </xf>
    <xf numFmtId="164" fontId="12" fillId="0" borderId="21" xfId="0" applyNumberFormat="1" applyFont="1" applyFill="1" applyBorder="1"/>
    <xf numFmtId="0" fontId="0" fillId="0" borderId="0" xfId="0" applyFill="1" applyBorder="1"/>
    <xf numFmtId="0" fontId="24" fillId="0" borderId="0" xfId="0" applyFont="1" applyFill="1"/>
    <xf numFmtId="0" fontId="24" fillId="0" borderId="21" xfId="0" applyFont="1" applyFill="1" applyBorder="1"/>
    <xf numFmtId="0" fontId="24" fillId="0" borderId="21" xfId="0" applyFont="1" applyFill="1" applyBorder="1" applyAlignment="1">
      <alignment horizontal="center" wrapText="1"/>
    </xf>
    <xf numFmtId="164" fontId="23" fillId="0" borderId="21" xfId="0" applyNumberFormat="1" applyFont="1" applyFill="1" applyBorder="1"/>
    <xf numFmtId="0" fontId="12" fillId="0" borderId="6" xfId="0" applyFont="1" applyFill="1" applyBorder="1"/>
    <xf numFmtId="164" fontId="12" fillId="0" borderId="6" xfId="0" applyNumberFormat="1" applyFont="1" applyFill="1" applyBorder="1"/>
    <xf numFmtId="164" fontId="12" fillId="0" borderId="4" xfId="0" applyNumberFormat="1" applyFont="1" applyFill="1" applyBorder="1"/>
    <xf numFmtId="0" fontId="24" fillId="0" borderId="21" xfId="0" applyFont="1" applyFill="1" applyBorder="1" applyAlignment="1">
      <alignment horizontal="center"/>
    </xf>
    <xf numFmtId="0" fontId="32" fillId="0" borderId="0" xfId="0" applyFont="1" applyFill="1"/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/>
    </xf>
    <xf numFmtId="0" fontId="24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2" fillId="0" borderId="0" xfId="0" applyFont="1" applyFill="1" applyAlignment="1">
      <alignment horizontal="right"/>
    </xf>
    <xf numFmtId="0" fontId="18" fillId="0" borderId="0" xfId="0" applyFont="1" applyAlignment="1">
      <alignment horizontal="right"/>
    </xf>
    <xf numFmtId="0" fontId="24" fillId="0" borderId="0" xfId="0" applyFont="1" applyFill="1" applyAlignment="1">
      <alignment horizontal="right"/>
    </xf>
    <xf numFmtId="0" fontId="26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18" fillId="0" borderId="0" xfId="0" applyFont="1" applyFill="1" applyAlignment="1">
      <alignment horizontal="right"/>
    </xf>
    <xf numFmtId="0" fontId="25" fillId="0" borderId="21" xfId="0" applyFont="1" applyBorder="1"/>
    <xf numFmtId="0" fontId="25" fillId="0" borderId="21" xfId="0" applyFont="1" applyBorder="1" applyAlignment="1">
      <alignment horizontal="center"/>
    </xf>
    <xf numFmtId="164" fontId="25" fillId="0" borderId="21" xfId="0" applyNumberFormat="1" applyFont="1" applyBorder="1"/>
    <xf numFmtId="164" fontId="1" fillId="0" borderId="0" xfId="0" applyNumberFormat="1" applyFont="1"/>
    <xf numFmtId="0" fontId="37" fillId="0" borderId="0" xfId="0" applyFont="1"/>
    <xf numFmtId="0" fontId="23" fillId="0" borderId="20" xfId="0" applyFont="1" applyBorder="1"/>
    <xf numFmtId="0" fontId="23" fillId="0" borderId="2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164" fontId="25" fillId="0" borderId="0" xfId="0" applyNumberFormat="1" applyFont="1" applyBorder="1"/>
    <xf numFmtId="0" fontId="12" fillId="0" borderId="21" xfId="0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2" fontId="37" fillId="0" borderId="0" xfId="0" applyNumberFormat="1" applyFont="1" applyBorder="1"/>
    <xf numFmtId="2" fontId="38" fillId="2" borderId="21" xfId="0" applyNumberFormat="1" applyFont="1" applyFill="1" applyBorder="1" applyAlignment="1">
      <alignment horizontal="right" vertical="center" wrapText="1"/>
    </xf>
    <xf numFmtId="2" fontId="37" fillId="0" borderId="21" xfId="0" applyNumberFormat="1" applyFont="1" applyBorder="1"/>
    <xf numFmtId="2" fontId="37" fillId="0" borderId="21" xfId="2" applyNumberFormat="1" applyFont="1" applyBorder="1" applyAlignment="1">
      <alignment horizontal="right"/>
    </xf>
    <xf numFmtId="2" fontId="37" fillId="0" borderId="21" xfId="0" applyNumberFormat="1" applyFont="1" applyBorder="1" applyAlignment="1">
      <alignment horizontal="right"/>
    </xf>
    <xf numFmtId="2" fontId="37" fillId="0" borderId="21" xfId="0" applyNumberFormat="1" applyFont="1" applyBorder="1" applyAlignment="1">
      <alignment horizontal="left"/>
    </xf>
    <xf numFmtId="0" fontId="37" fillId="0" borderId="0" xfId="0" applyFont="1" applyAlignment="1">
      <alignment vertical="center"/>
    </xf>
    <xf numFmtId="2" fontId="37" fillId="0" borderId="0" xfId="0" applyNumberFormat="1" applyFont="1"/>
    <xf numFmtId="2" fontId="37" fillId="0" borderId="6" xfId="0" applyNumberFormat="1" applyFont="1" applyBorder="1" applyAlignment="1">
      <alignment horizontal="right"/>
    </xf>
    <xf numFmtId="0" fontId="37" fillId="0" borderId="21" xfId="0" applyFont="1" applyBorder="1"/>
    <xf numFmtId="2" fontId="37" fillId="0" borderId="21" xfId="3" applyNumberFormat="1" applyFont="1" applyBorder="1" applyAlignment="1">
      <alignment horizontal="right" wrapText="1"/>
    </xf>
    <xf numFmtId="2" fontId="37" fillId="0" borderId="30" xfId="0" applyNumberFormat="1" applyFont="1" applyBorder="1"/>
    <xf numFmtId="14" fontId="37" fillId="0" borderId="0" xfId="0" applyNumberFormat="1" applyFont="1"/>
    <xf numFmtId="0" fontId="37" fillId="0" borderId="6" xfId="0" applyFont="1" applyBorder="1"/>
    <xf numFmtId="2" fontId="37" fillId="0" borderId="6" xfId="0" applyNumberFormat="1" applyFont="1" applyBorder="1"/>
    <xf numFmtId="0" fontId="37" fillId="0" borderId="0" xfId="0" applyFont="1" applyFill="1"/>
    <xf numFmtId="0" fontId="37" fillId="0" borderId="0" xfId="0" applyFont="1" applyFill="1" applyBorder="1"/>
    <xf numFmtId="0" fontId="39" fillId="0" borderId="21" xfId="0" applyFont="1" applyBorder="1" applyAlignment="1">
      <alignment vertical="center"/>
    </xf>
    <xf numFmtId="0" fontId="40" fillId="0" borderId="21" xfId="0" applyFont="1" applyBorder="1" applyAlignment="1">
      <alignment vertical="center"/>
    </xf>
    <xf numFmtId="0" fontId="39" fillId="0" borderId="21" xfId="0" applyFont="1" applyBorder="1" applyAlignment="1">
      <alignment horizontal="center" vertical="center" wrapText="1"/>
    </xf>
    <xf numFmtId="0" fontId="39" fillId="0" borderId="21" xfId="0" applyFont="1" applyBorder="1" applyAlignment="1">
      <alignment vertical="center" wrapText="1"/>
    </xf>
    <xf numFmtId="0" fontId="39" fillId="0" borderId="21" xfId="0" applyFont="1" applyBorder="1" applyAlignment="1">
      <alignment horizontal="right" vertical="center"/>
    </xf>
    <xf numFmtId="0" fontId="40" fillId="0" borderId="21" xfId="0" applyFont="1" applyBorder="1" applyAlignment="1">
      <alignment horizontal="center" vertical="center" wrapText="1"/>
    </xf>
    <xf numFmtId="0" fontId="39" fillId="0" borderId="21" xfId="0" applyFont="1" applyBorder="1"/>
    <xf numFmtId="0" fontId="39" fillId="0" borderId="21" xfId="0" applyFont="1" applyBorder="1" applyAlignment="1">
      <alignment wrapText="1"/>
    </xf>
    <xf numFmtId="0" fontId="39" fillId="0" borderId="21" xfId="0" applyFont="1" applyBorder="1" applyAlignment="1">
      <alignment horizontal="center" wrapText="1"/>
    </xf>
    <xf numFmtId="0" fontId="39" fillId="0" borderId="21" xfId="0" applyFont="1" applyBorder="1" applyAlignment="1">
      <alignment horizontal="right"/>
    </xf>
    <xf numFmtId="0" fontId="30" fillId="0" borderId="0" xfId="0" applyFont="1" applyAlignment="1">
      <alignment horizontal="right"/>
    </xf>
    <xf numFmtId="0" fontId="33" fillId="0" borderId="21" xfId="0" applyFont="1" applyBorder="1"/>
    <xf numFmtId="0" fontId="33" fillId="0" borderId="21" xfId="0" applyFont="1" applyBorder="1" applyAlignment="1">
      <alignment horizontal="center"/>
    </xf>
    <xf numFmtId="164" fontId="33" fillId="0" borderId="21" xfId="0" applyNumberFormat="1" applyFont="1" applyBorder="1"/>
    <xf numFmtId="0" fontId="43" fillId="0" borderId="0" xfId="0" applyFont="1"/>
    <xf numFmtId="0" fontId="41" fillId="0" borderId="4" xfId="0" applyFont="1" applyBorder="1"/>
    <xf numFmtId="0" fontId="41" fillId="0" borderId="4" xfId="0" applyFont="1" applyFill="1" applyBorder="1"/>
    <xf numFmtId="0" fontId="41" fillId="0" borderId="6" xfId="0" applyFont="1" applyBorder="1" applyAlignment="1">
      <alignment horizontal="center"/>
    </xf>
    <xf numFmtId="164" fontId="41" fillId="0" borderId="4" xfId="0" applyNumberFormat="1" applyFont="1" applyBorder="1"/>
    <xf numFmtId="2" fontId="42" fillId="0" borderId="6" xfId="0" applyNumberFormat="1" applyFont="1" applyBorder="1"/>
    <xf numFmtId="0" fontId="1" fillId="0" borderId="0" xfId="0" applyFont="1" applyAlignment="1">
      <alignment horizontal="right"/>
    </xf>
    <xf numFmtId="0" fontId="37" fillId="0" borderId="0" xfId="0" applyFont="1" applyFill="1" applyAlignment="1">
      <alignment vertical="center"/>
    </xf>
    <xf numFmtId="0" fontId="39" fillId="0" borderId="0" xfId="0" applyFont="1" applyFill="1"/>
    <xf numFmtId="14" fontId="37" fillId="0" borderId="0" xfId="0" applyNumberFormat="1" applyFont="1" applyFill="1"/>
    <xf numFmtId="14" fontId="1" fillId="0" borderId="0" xfId="0" applyNumberFormat="1" applyFont="1" applyFill="1"/>
    <xf numFmtId="14" fontId="43" fillId="0" borderId="0" xfId="0" applyNumberFormat="1" applyFont="1" applyFill="1"/>
    <xf numFmtId="0" fontId="42" fillId="0" borderId="0" xfId="0" applyFont="1" applyFill="1"/>
    <xf numFmtId="0" fontId="37" fillId="0" borderId="0" xfId="0" applyFont="1" applyFill="1" applyAlignment="1"/>
    <xf numFmtId="164" fontId="37" fillId="0" borderId="0" xfId="0" applyNumberFormat="1" applyFont="1" applyFill="1"/>
    <xf numFmtId="0" fontId="8" fillId="0" borderId="2" xfId="0" applyFont="1" applyBorder="1" applyAlignment="1">
      <alignment horizontal="center" vertical="center" wrapText="1"/>
    </xf>
    <xf numFmtId="0" fontId="32" fillId="0" borderId="21" xfId="0" applyFont="1" applyBorder="1"/>
    <xf numFmtId="0" fontId="1" fillId="0" borderId="21" xfId="0" applyFont="1" applyFill="1" applyBorder="1"/>
  </cellXfs>
  <cellStyles count="4">
    <cellStyle name="Normalny" xfId="0" builtinId="0"/>
    <cellStyle name="Normalny 2" xfId="1" xr:uid="{00000000-0005-0000-0000-000001000000}"/>
    <cellStyle name="Normalny_Arkusz2" xfId="3" xr:uid="{B2E94AD8-8BFA-478E-8259-82F91B59972D}"/>
    <cellStyle name="Normalny_Arkusz3" xfId="2" xr:uid="{5AAA7749-0B77-4209-87B5-923DF3AF7B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752475</xdr:colOff>
      <xdr:row>0</xdr:row>
      <xdr:rowOff>66675</xdr:rowOff>
    </xdr:from>
    <xdr:to>
      <xdr:col>3</xdr:col>
      <xdr:colOff>1685923</xdr:colOff>
      <xdr:row>1</xdr:row>
      <xdr:rowOff>118743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91150" y="66675"/>
          <a:ext cx="933448" cy="32829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1000125</xdr:colOff>
      <xdr:row>0</xdr:row>
      <xdr:rowOff>19053</xdr:rowOff>
    </xdr:from>
    <xdr:to>
      <xdr:col>5</xdr:col>
      <xdr:colOff>647699</xdr:colOff>
      <xdr:row>0</xdr:row>
      <xdr:rowOff>394245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9053"/>
          <a:ext cx="1066799" cy="3751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F167"/>
  <sheetViews>
    <sheetView showGridLines="0" topLeftCell="A61" workbookViewId="0">
      <selection activeCell="I19" sqref="I19"/>
    </sheetView>
  </sheetViews>
  <sheetFormatPr defaultColWidth="9.33203125" defaultRowHeight="11.25"/>
  <cols>
    <col min="1" max="1" width="9.33203125" style="1"/>
    <col min="2" max="2" width="17.6640625" style="1" customWidth="1"/>
    <col min="3" max="3" width="54.1640625" style="1" customWidth="1"/>
    <col min="4" max="4" width="30.1640625" style="1" customWidth="1"/>
    <col min="5" max="16384" width="9.33203125" style="1"/>
  </cols>
  <sheetData>
    <row r="1" spans="2:6" ht="21.75" customHeight="1"/>
    <row r="2" spans="2:6" ht="24.75" customHeight="1">
      <c r="B2" s="1" t="s">
        <v>375</v>
      </c>
    </row>
    <row r="3" spans="2:6" s="5" customFormat="1" ht="15.75">
      <c r="B3" s="2" t="s">
        <v>0</v>
      </c>
      <c r="C3" s="3"/>
      <c r="D3" s="4">
        <v>44447</v>
      </c>
    </row>
    <row r="5" spans="2:6" s="9" customFormat="1" ht="12.75" thickBot="1">
      <c r="B5" s="6" t="s">
        <v>1</v>
      </c>
      <c r="C5" s="7"/>
      <c r="D5" s="8">
        <f>D7+D15+D28+D24+D33+D39+D42+D20+D48+D53+D71+D57+D62+D66</f>
        <v>271</v>
      </c>
      <c r="E5" s="10"/>
    </row>
    <row r="6" spans="2:6" s="9" customFormat="1" ht="21.75" customHeight="1">
      <c r="D6" s="10"/>
    </row>
    <row r="7" spans="2:6" s="9" customFormat="1" ht="12.75" thickBot="1">
      <c r="B7" s="11" t="s">
        <v>2</v>
      </c>
      <c r="C7" s="7"/>
      <c r="D7" s="8">
        <f>D9+D10+D11</f>
        <v>155</v>
      </c>
    </row>
    <row r="8" spans="2:6" s="9" customFormat="1" ht="6" customHeight="1">
      <c r="B8" s="12"/>
      <c r="D8" s="13"/>
    </row>
    <row r="9" spans="2:6" s="9" customFormat="1" ht="12">
      <c r="B9" s="14" t="s">
        <v>3</v>
      </c>
      <c r="D9" s="10">
        <f>'Grupa LX_Adresy Placówek'!F117</f>
        <v>114</v>
      </c>
      <c r="F9" s="10"/>
    </row>
    <row r="10" spans="2:6" s="9" customFormat="1" ht="12">
      <c r="B10" s="14" t="s">
        <v>4</v>
      </c>
      <c r="C10" s="9" t="s">
        <v>5</v>
      </c>
      <c r="D10" s="10">
        <f>'Grupa LX_Adresy Placówek'!F164</f>
        <v>40</v>
      </c>
    </row>
    <row r="11" spans="2:6" s="9" customFormat="1" ht="12">
      <c r="B11" s="14" t="s">
        <v>6</v>
      </c>
      <c r="D11" s="10">
        <f>'Grupa LX_Adresy Placówek'!F284</f>
        <v>1</v>
      </c>
    </row>
    <row r="12" spans="2:6" s="9" customFormat="1" ht="2.25" customHeight="1">
      <c r="B12" s="14"/>
      <c r="D12" s="10"/>
    </row>
    <row r="13" spans="2:6" s="9" customFormat="1" ht="12">
      <c r="B13" s="15" t="s">
        <v>410</v>
      </c>
      <c r="D13" s="10"/>
    </row>
    <row r="14" spans="2:6" s="9" customFormat="1" ht="12">
      <c r="B14" s="16"/>
      <c r="D14" s="10"/>
    </row>
    <row r="15" spans="2:6" s="9" customFormat="1" ht="12.75" thickBot="1">
      <c r="B15" s="11" t="s">
        <v>7</v>
      </c>
      <c r="C15" s="7"/>
      <c r="D15" s="8">
        <f>'Grupa LX_Adresy Placówek'!F183</f>
        <v>6</v>
      </c>
    </row>
    <row r="16" spans="2:6" s="9" customFormat="1" ht="6" customHeight="1">
      <c r="B16" s="12"/>
      <c r="D16" s="13"/>
    </row>
    <row r="17" spans="2:4" s="9" customFormat="1" ht="12">
      <c r="B17" s="14" t="s">
        <v>3</v>
      </c>
      <c r="D17" s="10">
        <f>'Grupa LX_Adresy Placówek'!F183</f>
        <v>6</v>
      </c>
    </row>
    <row r="18" spans="2:4" s="9" customFormat="1" ht="12">
      <c r="B18" s="16"/>
      <c r="D18" s="10"/>
    </row>
    <row r="19" spans="2:4" s="9" customFormat="1" ht="12">
      <c r="B19" s="16"/>
      <c r="D19" s="10"/>
    </row>
    <row r="20" spans="2:4" ht="12.75" thickBot="1">
      <c r="B20" s="11" t="s">
        <v>504</v>
      </c>
      <c r="C20" s="7"/>
      <c r="D20" s="8">
        <f>'Grupa LX_Adresy Placówek'!F231</f>
        <v>41</v>
      </c>
    </row>
    <row r="21" spans="2:4" ht="12">
      <c r="B21" s="12"/>
      <c r="C21" s="9"/>
      <c r="D21" s="13"/>
    </row>
    <row r="22" spans="2:4" ht="12">
      <c r="B22" s="14" t="s">
        <v>3</v>
      </c>
      <c r="C22" s="9"/>
      <c r="D22" s="10">
        <f>D20</f>
        <v>41</v>
      </c>
    </row>
    <row r="23" spans="2:4" ht="12">
      <c r="B23" s="14"/>
      <c r="C23" s="9"/>
      <c r="D23" s="10"/>
    </row>
    <row r="24" spans="2:4" s="9" customFormat="1" ht="12.75" thickBot="1">
      <c r="B24" s="11" t="s">
        <v>8</v>
      </c>
      <c r="C24" s="7"/>
      <c r="D24" s="8">
        <f>'Grupa LX_Adresy Placówek'!F269</f>
        <v>32</v>
      </c>
    </row>
    <row r="25" spans="2:4" s="9" customFormat="1" ht="6" customHeight="1">
      <c r="B25" s="12"/>
      <c r="D25" s="13"/>
    </row>
    <row r="26" spans="2:4" s="9" customFormat="1" ht="12">
      <c r="B26" s="14" t="s">
        <v>3</v>
      </c>
      <c r="D26" s="10">
        <f>'Grupa LX_Adresy Placówek'!F269</f>
        <v>32</v>
      </c>
    </row>
    <row r="27" spans="2:4" s="9" customFormat="1" ht="12">
      <c r="B27" s="16"/>
      <c r="D27" s="10"/>
    </row>
    <row r="28" spans="2:4" s="9" customFormat="1" ht="12.75" thickBot="1">
      <c r="B28" s="11" t="s">
        <v>459</v>
      </c>
      <c r="C28" s="7"/>
      <c r="D28" s="8">
        <f>SUM(D30:D31)</f>
        <v>2</v>
      </c>
    </row>
    <row r="29" spans="2:4" s="9" customFormat="1" ht="12">
      <c r="B29" s="12"/>
      <c r="D29" s="13"/>
    </row>
    <row r="30" spans="2:4" s="9" customFormat="1" ht="12">
      <c r="B30" s="14" t="s">
        <v>3</v>
      </c>
      <c r="D30" s="10">
        <f>'Grupa LX_Adresy Placówek'!F277</f>
        <v>1</v>
      </c>
    </row>
    <row r="31" spans="2:4" s="9" customFormat="1" ht="12">
      <c r="B31" s="14" t="s">
        <v>6</v>
      </c>
      <c r="D31" s="10">
        <f>'Grupa LX_Adresy Placówek'!F284</f>
        <v>1</v>
      </c>
    </row>
    <row r="32" spans="2:4" s="9" customFormat="1" ht="12">
      <c r="B32" s="14"/>
      <c r="D32" s="10"/>
    </row>
    <row r="33" spans="1:4" s="9" customFormat="1" ht="12.75" thickBot="1">
      <c r="B33" s="11" t="s">
        <v>9</v>
      </c>
      <c r="C33" s="7"/>
      <c r="D33" s="8">
        <f>D35+D36</f>
        <v>12</v>
      </c>
    </row>
    <row r="34" spans="1:4" s="9" customFormat="1" ht="6" customHeight="1">
      <c r="B34" s="12"/>
      <c r="D34" s="13"/>
    </row>
    <row r="35" spans="1:4" s="9" customFormat="1" ht="12">
      <c r="B35" s="14" t="s">
        <v>3</v>
      </c>
      <c r="D35" s="10">
        <f>'Grupa LX_Adresy Placówek'!F303</f>
        <v>11</v>
      </c>
    </row>
    <row r="36" spans="1:4" s="9" customFormat="1" ht="12">
      <c r="B36" s="14" t="s">
        <v>6</v>
      </c>
      <c r="D36" s="10">
        <f>'Grupa LX_Adresy Placówek'!F309</f>
        <v>1</v>
      </c>
    </row>
    <row r="37" spans="1:4" s="9" customFormat="1" ht="12">
      <c r="B37" s="16"/>
      <c r="D37" s="10"/>
    </row>
    <row r="38" spans="1:4" s="9" customFormat="1" ht="12">
      <c r="B38" s="14"/>
      <c r="D38" s="10"/>
    </row>
    <row r="39" spans="1:4" s="9" customFormat="1" ht="12.75" thickBot="1">
      <c r="B39" s="11" t="s">
        <v>283</v>
      </c>
      <c r="C39" s="7"/>
      <c r="D39" s="8">
        <f>'Grupa LX_Adresy Placówek'!F317</f>
        <v>1</v>
      </c>
    </row>
    <row r="40" spans="1:4" s="9" customFormat="1" ht="12">
      <c r="B40" s="52"/>
      <c r="C40" s="53"/>
      <c r="D40" s="54"/>
    </row>
    <row r="41" spans="1:4" ht="12">
      <c r="B41" s="14"/>
      <c r="C41" s="9"/>
      <c r="D41" s="10"/>
    </row>
    <row r="42" spans="1:4" ht="12.75" thickBot="1">
      <c r="A42" s="9"/>
      <c r="B42" s="11" t="s">
        <v>526</v>
      </c>
      <c r="C42" s="7"/>
      <c r="D42" s="8">
        <f>D44+D45</f>
        <v>5</v>
      </c>
    </row>
    <row r="43" spans="1:4" ht="9.75" customHeight="1">
      <c r="A43" s="9"/>
      <c r="B43" s="12"/>
      <c r="C43" s="9"/>
      <c r="D43" s="13"/>
    </row>
    <row r="44" spans="1:4" ht="12">
      <c r="A44" s="9"/>
      <c r="B44" s="14" t="s">
        <v>3</v>
      </c>
      <c r="C44" s="9"/>
      <c r="D44" s="10">
        <f>'Grupa LX_Adresy Placówek'!F325</f>
        <v>1</v>
      </c>
    </row>
    <row r="45" spans="1:4" ht="12">
      <c r="A45" s="9"/>
      <c r="B45" s="14" t="s">
        <v>6</v>
      </c>
      <c r="C45" s="9"/>
      <c r="D45" s="10">
        <f>'Grupa LX_Adresy Placówek'!F335</f>
        <v>4</v>
      </c>
    </row>
    <row r="46" spans="1:4" ht="12">
      <c r="A46" s="9"/>
      <c r="B46" s="14"/>
      <c r="C46" s="9"/>
      <c r="D46" s="10"/>
    </row>
    <row r="48" spans="1:4" ht="12.75" thickBot="1">
      <c r="B48" s="11" t="s">
        <v>178</v>
      </c>
      <c r="C48" s="7"/>
      <c r="D48" s="8">
        <f>D50</f>
        <v>3</v>
      </c>
    </row>
    <row r="49" spans="2:4" ht="12">
      <c r="B49" s="12"/>
      <c r="C49" s="9"/>
      <c r="D49" s="13"/>
    </row>
    <row r="50" spans="2:4" ht="12">
      <c r="B50" s="103" t="s">
        <v>3</v>
      </c>
      <c r="C50" s="9"/>
      <c r="D50" s="10">
        <f>'Grupa LX_Adresy Placówek'!F346</f>
        <v>3</v>
      </c>
    </row>
    <row r="53" spans="2:4" ht="12.75" thickBot="1">
      <c r="B53" s="11" t="s">
        <v>432</v>
      </c>
      <c r="C53" s="7"/>
      <c r="D53" s="8">
        <f>D55</f>
        <v>4</v>
      </c>
    </row>
    <row r="54" spans="2:4" ht="12">
      <c r="B54" s="12"/>
      <c r="C54" s="9"/>
      <c r="D54" s="13"/>
    </row>
    <row r="55" spans="2:4" ht="12">
      <c r="B55" s="103" t="s">
        <v>3</v>
      </c>
      <c r="C55" s="9"/>
      <c r="D55" s="10">
        <f>'Grupa LX_Adresy Placówek'!F358</f>
        <v>4</v>
      </c>
    </row>
    <row r="57" spans="2:4" ht="12.75" thickBot="1">
      <c r="B57" s="11" t="s">
        <v>465</v>
      </c>
      <c r="C57" s="7"/>
      <c r="D57" s="8">
        <f>'Grupa LX_Adresy Placówek'!F366</f>
        <v>1</v>
      </c>
    </row>
    <row r="58" spans="2:4" ht="12">
      <c r="B58" s="12"/>
      <c r="C58" s="9"/>
      <c r="D58" s="13"/>
    </row>
    <row r="59" spans="2:4" ht="12">
      <c r="B59" s="103" t="s">
        <v>3</v>
      </c>
      <c r="C59" s="9"/>
      <c r="D59" s="10">
        <f>D57</f>
        <v>1</v>
      </c>
    </row>
    <row r="61" spans="2:4" ht="12">
      <c r="B61" s="103"/>
      <c r="C61" s="9"/>
      <c r="D61" s="10"/>
    </row>
    <row r="62" spans="2:4" ht="12.75" thickBot="1">
      <c r="B62" s="11" t="s">
        <v>522</v>
      </c>
      <c r="C62" s="7"/>
      <c r="D62" s="8">
        <f>'Grupa LX_Adresy Placówek'!F377</f>
        <v>1</v>
      </c>
    </row>
    <row r="63" spans="2:4" ht="12">
      <c r="B63" s="12"/>
      <c r="C63" s="9"/>
      <c r="D63" s="13"/>
    </row>
    <row r="64" spans="2:4" ht="12">
      <c r="B64" s="103" t="s">
        <v>6</v>
      </c>
      <c r="C64" s="9"/>
      <c r="D64" s="10">
        <f>D62</f>
        <v>1</v>
      </c>
    </row>
    <row r="65" spans="1:4" ht="12">
      <c r="B65" s="103"/>
      <c r="C65" s="9"/>
      <c r="D65" s="10"/>
    </row>
    <row r="66" spans="1:4" ht="12.75" thickBot="1">
      <c r="A66" s="9"/>
      <c r="B66" s="11" t="s">
        <v>540</v>
      </c>
      <c r="C66" s="7"/>
      <c r="D66" s="8">
        <f>SUM(D68:D69)</f>
        <v>6</v>
      </c>
    </row>
    <row r="67" spans="1:4" ht="9.75" customHeight="1">
      <c r="A67" s="9"/>
      <c r="B67" s="12"/>
      <c r="C67" s="9"/>
      <c r="D67" s="13"/>
    </row>
    <row r="68" spans="1:4" ht="12">
      <c r="A68" s="9"/>
      <c r="B68" s="14" t="s">
        <v>3</v>
      </c>
      <c r="C68" s="9"/>
      <c r="D68" s="10">
        <f>'Grupa LX_Adresy Placówek'!F390</f>
        <v>5</v>
      </c>
    </row>
    <row r="69" spans="1:4" ht="12">
      <c r="A69" s="9"/>
      <c r="B69" s="14" t="s">
        <v>6</v>
      </c>
      <c r="C69" s="9"/>
      <c r="D69" s="10">
        <f>'Grupa LX_Adresy Placówek'!F397</f>
        <v>1</v>
      </c>
    </row>
    <row r="71" spans="1:4" ht="12.75" thickBot="1">
      <c r="A71" s="9"/>
      <c r="B71" s="11" t="s">
        <v>613</v>
      </c>
      <c r="C71" s="7"/>
      <c r="D71" s="8">
        <f>SUM(D73:D74)</f>
        <v>2</v>
      </c>
    </row>
    <row r="72" spans="1:4" ht="9.75" customHeight="1">
      <c r="A72" s="9"/>
      <c r="B72" s="12"/>
      <c r="C72" s="9"/>
      <c r="D72" s="13"/>
    </row>
    <row r="73" spans="1:4" ht="12">
      <c r="A73" s="9"/>
      <c r="B73" s="14" t="s">
        <v>3</v>
      </c>
      <c r="C73" s="9"/>
      <c r="D73" s="10">
        <f>'Grupa LX_Adresy Placówek'!F406</f>
        <v>2</v>
      </c>
    </row>
    <row r="75" spans="1:4" hidden="1"/>
    <row r="76" spans="1:4" hidden="1">
      <c r="B76" s="1" t="s">
        <v>506</v>
      </c>
      <c r="C76" s="198">
        <f>D11+D31+D36+D45+D64+D69</f>
        <v>9</v>
      </c>
      <c r="D76" s="1" t="s">
        <v>619</v>
      </c>
    </row>
    <row r="77" spans="1:4" hidden="1">
      <c r="B77" s="1" t="s">
        <v>3</v>
      </c>
      <c r="C77" s="198">
        <f>D9+D17+D30+D35+D44+D50+D55+D59+D68+D73</f>
        <v>148</v>
      </c>
    </row>
    <row r="78" spans="1:4" hidden="1">
      <c r="B78" s="1" t="s">
        <v>507</v>
      </c>
      <c r="C78" s="198">
        <f>D22</f>
        <v>41</v>
      </c>
    </row>
    <row r="79" spans="1:4" hidden="1">
      <c r="B79" s="1" t="s">
        <v>508</v>
      </c>
      <c r="C79" s="198">
        <f>D26</f>
        <v>32</v>
      </c>
    </row>
    <row r="80" spans="1:4" hidden="1">
      <c r="B80" s="1" t="s">
        <v>509</v>
      </c>
      <c r="C80" s="198">
        <f>D39</f>
        <v>1</v>
      </c>
    </row>
    <row r="81" spans="2:3" hidden="1">
      <c r="B81" s="1" t="s">
        <v>4</v>
      </c>
      <c r="C81" s="198">
        <f>D10</f>
        <v>40</v>
      </c>
    </row>
    <row r="166" spans="2:6" ht="50.25" customHeight="1"/>
    <row r="167" spans="2:6">
      <c r="B167" s="1" t="s">
        <v>10</v>
      </c>
      <c r="F167" s="1">
        <v>0</v>
      </c>
    </row>
  </sheetData>
  <printOptions horizontalCentered="1"/>
  <pageMargins left="0.70866141732283472" right="0.70866141732283472" top="0.55118110236220474" bottom="0.74803149606299213" header="0.31496062992125984" footer="0.31496062992125984"/>
  <pageSetup paperSize="9" scale="3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K433"/>
  <sheetViews>
    <sheetView showGridLines="0" tabSelected="1" topLeftCell="A91" zoomScale="85" zoomScaleNormal="85" workbookViewId="0">
      <selection activeCell="J232" sqref="J232"/>
    </sheetView>
  </sheetViews>
  <sheetFormatPr defaultRowHeight="11.25"/>
  <cols>
    <col min="1" max="1" width="7.33203125" style="18" customWidth="1"/>
    <col min="2" max="2" width="42.6640625" customWidth="1"/>
    <col min="3" max="3" width="42.1640625" customWidth="1"/>
    <col min="4" max="4" width="12.5" style="17" customWidth="1"/>
    <col min="5" max="5" width="24.83203125" customWidth="1"/>
    <col min="6" max="6" width="14.1640625" style="18" customWidth="1"/>
    <col min="7" max="7" width="15.33203125" style="199" hidden="1" customWidth="1"/>
    <col min="8" max="8" width="12.83203125" style="226" customWidth="1"/>
    <col min="9" max="9" width="11" bestFit="1" customWidth="1"/>
  </cols>
  <sheetData>
    <row r="1" spans="1:8" ht="34.5" customHeight="1" thickBot="1">
      <c r="B1" s="1" t="s">
        <v>375</v>
      </c>
    </row>
    <row r="2" spans="1:8" ht="24" customHeight="1" thickBot="1">
      <c r="B2" s="257" t="s">
        <v>11</v>
      </c>
      <c r="C2" s="257"/>
      <c r="D2" s="257"/>
      <c r="E2" s="257"/>
      <c r="F2" s="257"/>
    </row>
    <row r="3" spans="1:8" ht="6.75" customHeight="1" thickTop="1">
      <c r="B3" s="19"/>
      <c r="C3" s="19"/>
      <c r="D3" s="19"/>
      <c r="E3" s="19"/>
      <c r="F3" s="19"/>
    </row>
    <row r="4" spans="1:8" ht="27.75" customHeight="1">
      <c r="B4" s="20" t="s">
        <v>12</v>
      </c>
      <c r="C4" s="21"/>
      <c r="D4" s="22"/>
      <c r="E4" s="21"/>
      <c r="F4" s="23"/>
    </row>
    <row r="5" spans="1:8" ht="3.75" customHeight="1">
      <c r="B5" s="24"/>
      <c r="C5" s="21"/>
      <c r="D5" s="22"/>
      <c r="E5" s="21"/>
      <c r="F5" s="23"/>
    </row>
    <row r="6" spans="1:8" ht="20.100000000000001" customHeight="1">
      <c r="B6" s="25" t="s">
        <v>3</v>
      </c>
      <c r="C6" s="21"/>
      <c r="D6" s="22"/>
      <c r="E6" s="21"/>
      <c r="F6" s="23"/>
    </row>
    <row r="7" spans="1:8" ht="11.25" customHeight="1">
      <c r="B7" s="26"/>
      <c r="C7" s="21"/>
      <c r="D7" s="22"/>
      <c r="E7" s="21"/>
      <c r="F7" s="23"/>
    </row>
    <row r="8" spans="1:8" s="30" customFormat="1" ht="22.5" customHeight="1">
      <c r="A8" s="183"/>
      <c r="B8" s="27" t="s">
        <v>13</v>
      </c>
      <c r="C8" s="27" t="s">
        <v>14</v>
      </c>
      <c r="D8" s="28" t="s">
        <v>15</v>
      </c>
      <c r="E8" s="27" t="s">
        <v>16</v>
      </c>
      <c r="F8" s="29" t="s">
        <v>17</v>
      </c>
      <c r="G8" s="212" t="s">
        <v>501</v>
      </c>
      <c r="H8" s="249"/>
    </row>
    <row r="9" spans="1:8">
      <c r="B9" s="31" t="s">
        <v>2</v>
      </c>
      <c r="C9" s="31" t="s">
        <v>277</v>
      </c>
      <c r="D9" s="43" t="s">
        <v>278</v>
      </c>
      <c r="E9" s="31" t="s">
        <v>279</v>
      </c>
      <c r="F9" s="33">
        <v>1</v>
      </c>
      <c r="G9" s="213">
        <v>231.61</v>
      </c>
    </row>
    <row r="10" spans="1:8">
      <c r="B10" s="31" t="s">
        <v>2</v>
      </c>
      <c r="C10" s="31" t="s">
        <v>280</v>
      </c>
      <c r="D10" s="43" t="s">
        <v>278</v>
      </c>
      <c r="E10" s="31" t="s">
        <v>279</v>
      </c>
      <c r="F10" s="33">
        <v>1</v>
      </c>
      <c r="G10" s="213">
        <v>210.05</v>
      </c>
    </row>
    <row r="11" spans="1:8">
      <c r="B11" s="31" t="s">
        <v>2</v>
      </c>
      <c r="C11" s="83" t="s">
        <v>492</v>
      </c>
      <c r="D11" s="43" t="s">
        <v>493</v>
      </c>
      <c r="E11" s="31" t="s">
        <v>279</v>
      </c>
      <c r="F11" s="33">
        <v>1</v>
      </c>
      <c r="G11" s="213">
        <v>225.04</v>
      </c>
    </row>
    <row r="12" spans="1:8">
      <c r="B12" s="31" t="s">
        <v>2</v>
      </c>
      <c r="C12" s="31" t="s">
        <v>281</v>
      </c>
      <c r="D12" s="43" t="s">
        <v>282</v>
      </c>
      <c r="E12" s="31" t="s">
        <v>279</v>
      </c>
      <c r="F12" s="33">
        <v>1</v>
      </c>
      <c r="G12" s="213">
        <v>262.79000000000002</v>
      </c>
    </row>
    <row r="13" spans="1:8">
      <c r="A13" s="18" t="s">
        <v>500</v>
      </c>
      <c r="B13" s="31" t="s">
        <v>2</v>
      </c>
      <c r="C13" s="31" t="s">
        <v>23</v>
      </c>
      <c r="D13" s="32" t="s">
        <v>476</v>
      </c>
      <c r="E13" s="31" t="s">
        <v>24</v>
      </c>
      <c r="F13" s="33">
        <v>1</v>
      </c>
      <c r="G13" s="213">
        <v>1051.93</v>
      </c>
    </row>
    <row r="14" spans="1:8">
      <c r="B14" s="31" t="s">
        <v>2</v>
      </c>
      <c r="C14" s="31" t="s">
        <v>25</v>
      </c>
      <c r="D14" s="32" t="s">
        <v>26</v>
      </c>
      <c r="E14" s="31" t="s">
        <v>27</v>
      </c>
      <c r="F14" s="33">
        <v>1</v>
      </c>
      <c r="G14" s="214">
        <v>251.19</v>
      </c>
    </row>
    <row r="15" spans="1:8">
      <c r="B15" s="31" t="s">
        <v>2</v>
      </c>
      <c r="C15" s="31" t="s">
        <v>28</v>
      </c>
      <c r="D15" s="32" t="s">
        <v>29</v>
      </c>
      <c r="E15" s="31" t="s">
        <v>30</v>
      </c>
      <c r="F15" s="33">
        <v>1</v>
      </c>
      <c r="G15" s="214">
        <v>519.1</v>
      </c>
    </row>
    <row r="16" spans="1:8">
      <c r="B16" s="31" t="s">
        <v>2</v>
      </c>
      <c r="C16" s="31" t="s">
        <v>31</v>
      </c>
      <c r="D16" s="32" t="s">
        <v>32</v>
      </c>
      <c r="E16" s="31" t="s">
        <v>30</v>
      </c>
      <c r="F16" s="33">
        <v>1</v>
      </c>
      <c r="G16" s="214">
        <v>2041.5</v>
      </c>
    </row>
    <row r="17" spans="1:7">
      <c r="B17" s="31" t="s">
        <v>33</v>
      </c>
      <c r="C17" s="31" t="s">
        <v>34</v>
      </c>
      <c r="D17" s="32" t="s">
        <v>35</v>
      </c>
      <c r="E17" s="31" t="s">
        <v>30</v>
      </c>
      <c r="F17" s="33">
        <v>1</v>
      </c>
      <c r="G17" s="214">
        <v>1169.01</v>
      </c>
    </row>
    <row r="18" spans="1:7">
      <c r="B18" s="31" t="s">
        <v>2</v>
      </c>
      <c r="C18" s="31" t="s">
        <v>36</v>
      </c>
      <c r="D18" s="32" t="s">
        <v>37</v>
      </c>
      <c r="E18" s="31" t="s">
        <v>38</v>
      </c>
      <c r="F18" s="33">
        <v>1</v>
      </c>
      <c r="G18" s="214">
        <f>510.18+86</f>
        <v>596.18000000000006</v>
      </c>
    </row>
    <row r="19" spans="1:7">
      <c r="B19" s="31" t="s">
        <v>33</v>
      </c>
      <c r="C19" s="31" t="s">
        <v>39</v>
      </c>
      <c r="D19" s="32" t="s">
        <v>40</v>
      </c>
      <c r="E19" s="31" t="s">
        <v>38</v>
      </c>
      <c r="F19" s="33">
        <v>1</v>
      </c>
      <c r="G19" s="213">
        <v>1414.25</v>
      </c>
    </row>
    <row r="20" spans="1:7">
      <c r="A20" s="18" t="s">
        <v>500</v>
      </c>
      <c r="B20" s="31" t="s">
        <v>2</v>
      </c>
      <c r="C20" s="31" t="s">
        <v>490</v>
      </c>
      <c r="D20" s="32" t="s">
        <v>44</v>
      </c>
      <c r="E20" s="31" t="s">
        <v>43</v>
      </c>
      <c r="F20" s="33">
        <v>1</v>
      </c>
      <c r="G20" s="214">
        <v>850</v>
      </c>
    </row>
    <row r="21" spans="1:7">
      <c r="B21" s="31" t="s">
        <v>2</v>
      </c>
      <c r="C21" s="31" t="s">
        <v>45</v>
      </c>
      <c r="D21" s="32" t="s">
        <v>46</v>
      </c>
      <c r="E21" s="31" t="s">
        <v>43</v>
      </c>
      <c r="F21" s="33">
        <v>1</v>
      </c>
      <c r="G21" s="213">
        <v>1124.7</v>
      </c>
    </row>
    <row r="22" spans="1:7">
      <c r="B22" s="31" t="s">
        <v>548</v>
      </c>
      <c r="C22" s="31" t="s">
        <v>47</v>
      </c>
      <c r="D22" s="32" t="s">
        <v>48</v>
      </c>
      <c r="E22" s="31" t="s">
        <v>43</v>
      </c>
      <c r="F22" s="33">
        <v>1</v>
      </c>
      <c r="G22" s="214">
        <v>498.24</v>
      </c>
    </row>
    <row r="23" spans="1:7">
      <c r="B23" s="31" t="s">
        <v>2</v>
      </c>
      <c r="C23" s="31" t="s">
        <v>52</v>
      </c>
      <c r="D23" s="32" t="s">
        <v>53</v>
      </c>
      <c r="E23" s="31" t="s">
        <v>54</v>
      </c>
      <c r="F23" s="33">
        <v>1</v>
      </c>
      <c r="G23" s="213">
        <v>683.7</v>
      </c>
    </row>
    <row r="24" spans="1:7">
      <c r="B24" s="31" t="s">
        <v>33</v>
      </c>
      <c r="C24" s="31" t="s">
        <v>55</v>
      </c>
      <c r="D24" s="32" t="s">
        <v>56</v>
      </c>
      <c r="E24" s="31" t="s">
        <v>54</v>
      </c>
      <c r="F24" s="33">
        <v>1</v>
      </c>
      <c r="G24" s="214">
        <v>371</v>
      </c>
    </row>
    <row r="25" spans="1:7">
      <c r="B25" s="31" t="s">
        <v>2</v>
      </c>
      <c r="C25" s="31" t="s">
        <v>57</v>
      </c>
      <c r="D25" s="32" t="s">
        <v>58</v>
      </c>
      <c r="E25" s="31" t="s">
        <v>54</v>
      </c>
      <c r="F25" s="33">
        <v>1</v>
      </c>
      <c r="G25" s="214">
        <v>753.04</v>
      </c>
    </row>
    <row r="26" spans="1:7">
      <c r="A26" s="18" t="s">
        <v>500</v>
      </c>
      <c r="B26" s="31" t="s">
        <v>33</v>
      </c>
      <c r="C26" s="31" t="s">
        <v>368</v>
      </c>
      <c r="D26" s="32" t="s">
        <v>477</v>
      </c>
      <c r="E26" s="31" t="s">
        <v>54</v>
      </c>
      <c r="F26" s="33">
        <v>1</v>
      </c>
      <c r="G26" s="214">
        <v>504.9</v>
      </c>
    </row>
    <row r="27" spans="1:7">
      <c r="B27" s="31" t="s">
        <v>2</v>
      </c>
      <c r="C27" s="31" t="s">
        <v>494</v>
      </c>
      <c r="D27" s="32" t="s">
        <v>447</v>
      </c>
      <c r="E27" s="31" t="s">
        <v>54</v>
      </c>
      <c r="F27" s="33">
        <v>1</v>
      </c>
      <c r="G27" s="214">
        <v>664.82</v>
      </c>
    </row>
    <row r="28" spans="1:7">
      <c r="B28" s="31" t="s">
        <v>2</v>
      </c>
      <c r="C28" s="31" t="s">
        <v>59</v>
      </c>
      <c r="D28" s="32" t="s">
        <v>60</v>
      </c>
      <c r="E28" s="31" t="s">
        <v>54</v>
      </c>
      <c r="F28" s="33">
        <v>1</v>
      </c>
      <c r="G28" s="214">
        <v>945.2</v>
      </c>
    </row>
    <row r="29" spans="1:7" ht="12.75" customHeight="1">
      <c r="A29" s="18" t="s">
        <v>500</v>
      </c>
      <c r="B29" s="31" t="s">
        <v>2</v>
      </c>
      <c r="C29" s="31" t="s">
        <v>485</v>
      </c>
      <c r="D29" s="32" t="s">
        <v>61</v>
      </c>
      <c r="E29" s="31" t="s">
        <v>54</v>
      </c>
      <c r="F29" s="33">
        <v>1</v>
      </c>
      <c r="G29" s="213">
        <v>693.56</v>
      </c>
    </row>
    <row r="30" spans="1:7">
      <c r="B30" s="31" t="s">
        <v>33</v>
      </c>
      <c r="C30" s="31" t="s">
        <v>62</v>
      </c>
      <c r="D30" s="32" t="s">
        <v>61</v>
      </c>
      <c r="E30" s="31" t="s">
        <v>54</v>
      </c>
      <c r="F30" s="33">
        <v>1</v>
      </c>
      <c r="G30" s="213">
        <v>652</v>
      </c>
    </row>
    <row r="31" spans="1:7">
      <c r="B31" s="31" t="s">
        <v>2</v>
      </c>
      <c r="C31" s="31" t="s">
        <v>63</v>
      </c>
      <c r="D31" s="32" t="s">
        <v>64</v>
      </c>
      <c r="E31" s="31" t="s">
        <v>65</v>
      </c>
      <c r="F31" s="33">
        <v>1</v>
      </c>
      <c r="G31" s="213">
        <v>863</v>
      </c>
    </row>
    <row r="32" spans="1:7">
      <c r="B32" s="31" t="s">
        <v>33</v>
      </c>
      <c r="C32" s="31" t="s">
        <v>66</v>
      </c>
      <c r="D32" s="32" t="s">
        <v>67</v>
      </c>
      <c r="E32" s="31" t="s">
        <v>65</v>
      </c>
      <c r="F32" s="33">
        <v>1</v>
      </c>
      <c r="G32" s="214">
        <v>560.5</v>
      </c>
    </row>
    <row r="33" spans="1:8">
      <c r="B33" s="31" t="s">
        <v>2</v>
      </c>
      <c r="C33" s="31" t="s">
        <v>68</v>
      </c>
      <c r="D33" s="32" t="s">
        <v>69</v>
      </c>
      <c r="E33" s="31" t="s">
        <v>65</v>
      </c>
      <c r="F33" s="33">
        <v>1</v>
      </c>
      <c r="G33" s="213">
        <v>1487</v>
      </c>
    </row>
    <row r="34" spans="1:8">
      <c r="B34" s="69" t="s">
        <v>2</v>
      </c>
      <c r="C34" s="69" t="s">
        <v>308</v>
      </c>
      <c r="D34" s="73" t="s">
        <v>237</v>
      </c>
      <c r="E34" s="69" t="s">
        <v>238</v>
      </c>
      <c r="F34" s="74">
        <v>1</v>
      </c>
      <c r="G34" s="214">
        <v>355</v>
      </c>
    </row>
    <row r="35" spans="1:8">
      <c r="A35" s="18" t="s">
        <v>500</v>
      </c>
      <c r="B35" s="69" t="s">
        <v>2</v>
      </c>
      <c r="C35" s="69" t="s">
        <v>70</v>
      </c>
      <c r="D35" s="73" t="s">
        <v>478</v>
      </c>
      <c r="E35" s="69" t="s">
        <v>71</v>
      </c>
      <c r="F35" s="74">
        <v>1</v>
      </c>
      <c r="G35" s="214">
        <v>345</v>
      </c>
    </row>
    <row r="36" spans="1:8">
      <c r="B36" s="69" t="s">
        <v>33</v>
      </c>
      <c r="C36" s="69" t="s">
        <v>72</v>
      </c>
      <c r="D36" s="73" t="s">
        <v>73</v>
      </c>
      <c r="E36" s="69" t="s">
        <v>74</v>
      </c>
      <c r="F36" s="74">
        <v>1</v>
      </c>
      <c r="G36" s="214">
        <v>1110.24</v>
      </c>
    </row>
    <row r="37" spans="1:8">
      <c r="B37" s="69" t="s">
        <v>2</v>
      </c>
      <c r="C37" s="69" t="s">
        <v>72</v>
      </c>
      <c r="D37" s="73" t="s">
        <v>73</v>
      </c>
      <c r="E37" s="69" t="s">
        <v>74</v>
      </c>
      <c r="F37" s="74">
        <v>1</v>
      </c>
      <c r="G37" s="214">
        <v>796</v>
      </c>
    </row>
    <row r="38" spans="1:8">
      <c r="B38" s="69" t="s">
        <v>2</v>
      </c>
      <c r="C38" s="69" t="s">
        <v>76</v>
      </c>
      <c r="D38" s="73" t="s">
        <v>77</v>
      </c>
      <c r="E38" s="69" t="s">
        <v>78</v>
      </c>
      <c r="F38" s="74">
        <v>1</v>
      </c>
      <c r="G38" s="214">
        <v>911.98</v>
      </c>
    </row>
    <row r="39" spans="1:8">
      <c r="B39" s="69" t="s">
        <v>2</v>
      </c>
      <c r="C39" s="69" t="s">
        <v>79</v>
      </c>
      <c r="D39" s="73" t="s">
        <v>80</v>
      </c>
      <c r="E39" s="69" t="s">
        <v>78</v>
      </c>
      <c r="F39" s="74">
        <v>1</v>
      </c>
      <c r="G39" s="213">
        <v>1641.68</v>
      </c>
    </row>
    <row r="40" spans="1:8">
      <c r="B40" s="69" t="s">
        <v>33</v>
      </c>
      <c r="C40" s="69" t="s">
        <v>81</v>
      </c>
      <c r="D40" s="73" t="s">
        <v>82</v>
      </c>
      <c r="E40" s="69" t="s">
        <v>78</v>
      </c>
      <c r="F40" s="74">
        <v>1</v>
      </c>
      <c r="G40" s="214">
        <v>465</v>
      </c>
    </row>
    <row r="41" spans="1:8">
      <c r="B41" s="69" t="s">
        <v>2</v>
      </c>
      <c r="C41" s="69" t="s">
        <v>83</v>
      </c>
      <c r="D41" s="73" t="s">
        <v>82</v>
      </c>
      <c r="E41" s="69" t="s">
        <v>78</v>
      </c>
      <c r="F41" s="74">
        <v>1</v>
      </c>
      <c r="G41" s="214">
        <v>573.03</v>
      </c>
    </row>
    <row r="42" spans="1:8">
      <c r="B42" s="31" t="s">
        <v>2</v>
      </c>
      <c r="C42" s="31" t="s">
        <v>444</v>
      </c>
      <c r="D42" s="32" t="s">
        <v>287</v>
      </c>
      <c r="E42" s="31" t="s">
        <v>286</v>
      </c>
      <c r="F42" s="33">
        <v>1</v>
      </c>
      <c r="G42" s="214">
        <v>682.57</v>
      </c>
    </row>
    <row r="43" spans="1:8">
      <c r="B43" s="31" t="s">
        <v>2</v>
      </c>
      <c r="C43" s="31" t="s">
        <v>85</v>
      </c>
      <c r="D43" s="32" t="s">
        <v>86</v>
      </c>
      <c r="E43" s="31" t="s">
        <v>87</v>
      </c>
      <c r="F43" s="33">
        <v>1</v>
      </c>
      <c r="G43" s="214">
        <f>834.91+229.15</f>
        <v>1064.06</v>
      </c>
      <c r="H43" s="250"/>
    </row>
    <row r="44" spans="1:8">
      <c r="B44" s="31" t="s">
        <v>33</v>
      </c>
      <c r="C44" s="31" t="s">
        <v>289</v>
      </c>
      <c r="D44" s="32" t="s">
        <v>88</v>
      </c>
      <c r="E44" s="31" t="s">
        <v>87</v>
      </c>
      <c r="F44" s="33">
        <v>1</v>
      </c>
      <c r="G44" s="214">
        <v>800</v>
      </c>
    </row>
    <row r="45" spans="1:8">
      <c r="B45" s="31" t="s">
        <v>33</v>
      </c>
      <c r="C45" s="31" t="s">
        <v>89</v>
      </c>
      <c r="D45" s="32" t="s">
        <v>90</v>
      </c>
      <c r="E45" s="31" t="s">
        <v>87</v>
      </c>
      <c r="F45" s="33">
        <v>1</v>
      </c>
      <c r="G45" s="214">
        <v>722</v>
      </c>
    </row>
    <row r="46" spans="1:8">
      <c r="B46" s="31" t="s">
        <v>2</v>
      </c>
      <c r="C46" s="31" t="s">
        <v>445</v>
      </c>
      <c r="D46" s="32" t="s">
        <v>241</v>
      </c>
      <c r="E46" s="31" t="s">
        <v>242</v>
      </c>
      <c r="F46" s="33">
        <v>1</v>
      </c>
      <c r="G46" s="213">
        <v>919.72</v>
      </c>
    </row>
    <row r="47" spans="1:8">
      <c r="B47" s="31" t="s">
        <v>33</v>
      </c>
      <c r="C47" s="31" t="s">
        <v>91</v>
      </c>
      <c r="D47" s="32" t="s">
        <v>92</v>
      </c>
      <c r="E47" s="31" t="s">
        <v>93</v>
      </c>
      <c r="F47" s="33">
        <v>1</v>
      </c>
      <c r="G47" s="214">
        <v>337</v>
      </c>
    </row>
    <row r="48" spans="1:8">
      <c r="B48" s="31" t="s">
        <v>2</v>
      </c>
      <c r="C48" s="31" t="s">
        <v>348</v>
      </c>
      <c r="D48" s="32" t="s">
        <v>319</v>
      </c>
      <c r="E48" s="31" t="s">
        <v>320</v>
      </c>
      <c r="F48" s="33">
        <v>1</v>
      </c>
      <c r="G48" s="214">
        <v>590</v>
      </c>
    </row>
    <row r="49" spans="1:8">
      <c r="B49" s="31" t="s">
        <v>2</v>
      </c>
      <c r="C49" s="31" t="s">
        <v>335</v>
      </c>
      <c r="D49" s="32" t="s">
        <v>448</v>
      </c>
      <c r="E49" s="31" t="s">
        <v>96</v>
      </c>
      <c r="F49" s="74">
        <v>1</v>
      </c>
      <c r="G49" s="215">
        <v>3357.21</v>
      </c>
    </row>
    <row r="50" spans="1:8">
      <c r="B50" s="31" t="s">
        <v>2</v>
      </c>
      <c r="C50" s="31" t="s">
        <v>94</v>
      </c>
      <c r="D50" s="32" t="s">
        <v>95</v>
      </c>
      <c r="E50" s="31" t="s">
        <v>96</v>
      </c>
      <c r="F50" s="33">
        <v>1</v>
      </c>
      <c r="G50" s="215">
        <f>277.64+1246.1</f>
        <v>1523.7399999999998</v>
      </c>
    </row>
    <row r="51" spans="1:8">
      <c r="B51" s="31" t="s">
        <v>2</v>
      </c>
      <c r="C51" s="31" t="s">
        <v>97</v>
      </c>
      <c r="D51" s="32" t="s">
        <v>98</v>
      </c>
      <c r="E51" s="31" t="s">
        <v>96</v>
      </c>
      <c r="F51" s="33">
        <v>1</v>
      </c>
      <c r="G51" s="215">
        <v>1590.65</v>
      </c>
    </row>
    <row r="52" spans="1:8">
      <c r="B52" s="31" t="s">
        <v>2</v>
      </c>
      <c r="C52" s="31" t="s">
        <v>99</v>
      </c>
      <c r="D52" s="32" t="s">
        <v>100</v>
      </c>
      <c r="E52" s="31" t="s">
        <v>96</v>
      </c>
      <c r="F52" s="33">
        <v>4</v>
      </c>
      <c r="G52" s="215">
        <v>3120.08</v>
      </c>
    </row>
    <row r="53" spans="1:8">
      <c r="A53" s="18" t="s">
        <v>500</v>
      </c>
      <c r="B53" s="31" t="s">
        <v>2</v>
      </c>
      <c r="C53" s="31" t="s">
        <v>101</v>
      </c>
      <c r="D53" s="166" t="s">
        <v>479</v>
      </c>
      <c r="E53" s="31" t="s">
        <v>96</v>
      </c>
      <c r="F53" s="33">
        <v>1</v>
      </c>
      <c r="G53" s="215">
        <v>911.74</v>
      </c>
    </row>
    <row r="54" spans="1:8" s="167" customFormat="1">
      <c r="A54" s="184" t="s">
        <v>500</v>
      </c>
      <c r="B54" s="83" t="s">
        <v>2</v>
      </c>
      <c r="C54" s="83" t="s">
        <v>102</v>
      </c>
      <c r="D54" s="166" t="s">
        <v>103</v>
      </c>
      <c r="E54" s="83" t="s">
        <v>96</v>
      </c>
      <c r="F54" s="180">
        <v>2</v>
      </c>
      <c r="G54" s="215">
        <f>1484.31+72.2+9.7</f>
        <v>1566.21</v>
      </c>
      <c r="H54" s="226"/>
    </row>
    <row r="55" spans="1:8">
      <c r="B55" s="31" t="s">
        <v>2</v>
      </c>
      <c r="C55" s="31" t="s">
        <v>441</v>
      </c>
      <c r="D55" s="32" t="s">
        <v>104</v>
      </c>
      <c r="E55" s="31" t="s">
        <v>96</v>
      </c>
      <c r="F55" s="33">
        <v>1</v>
      </c>
      <c r="G55" s="215">
        <v>913.4</v>
      </c>
    </row>
    <row r="56" spans="1:8">
      <c r="B56" s="31" t="s">
        <v>2</v>
      </c>
      <c r="C56" s="31" t="s">
        <v>442</v>
      </c>
      <c r="D56" s="32" t="s">
        <v>105</v>
      </c>
      <c r="E56" s="31" t="s">
        <v>96</v>
      </c>
      <c r="F56" s="33">
        <v>1</v>
      </c>
      <c r="G56" s="215">
        <v>607.5</v>
      </c>
    </row>
    <row r="57" spans="1:8">
      <c r="B57" s="31" t="s">
        <v>33</v>
      </c>
      <c r="C57" s="31" t="s">
        <v>106</v>
      </c>
      <c r="D57" s="32" t="s">
        <v>107</v>
      </c>
      <c r="E57" s="31" t="s">
        <v>96</v>
      </c>
      <c r="F57" s="33">
        <v>1</v>
      </c>
      <c r="G57" s="215">
        <f>134.35+466.62</f>
        <v>600.97</v>
      </c>
    </row>
    <row r="58" spans="1:8">
      <c r="B58" s="31" t="s">
        <v>2</v>
      </c>
      <c r="C58" s="31" t="s">
        <v>108</v>
      </c>
      <c r="D58" s="32" t="s">
        <v>109</v>
      </c>
      <c r="E58" s="31" t="s">
        <v>96</v>
      </c>
      <c r="F58" s="33">
        <v>1</v>
      </c>
      <c r="G58" s="215">
        <f>934.97+190.15</f>
        <v>1125.1200000000001</v>
      </c>
    </row>
    <row r="59" spans="1:8">
      <c r="B59" s="31" t="s">
        <v>2</v>
      </c>
      <c r="C59" s="31" t="s">
        <v>110</v>
      </c>
      <c r="D59" s="32" t="s">
        <v>111</v>
      </c>
      <c r="E59" s="31" t="s">
        <v>96</v>
      </c>
      <c r="F59" s="33">
        <v>2</v>
      </c>
      <c r="G59" s="215">
        <v>936.05</v>
      </c>
    </row>
    <row r="60" spans="1:8">
      <c r="B60" s="31" t="s">
        <v>2</v>
      </c>
      <c r="C60" s="31" t="s">
        <v>112</v>
      </c>
      <c r="D60" s="32" t="s">
        <v>113</v>
      </c>
      <c r="E60" s="31" t="s">
        <v>96</v>
      </c>
      <c r="F60" s="33">
        <v>2</v>
      </c>
      <c r="G60" s="215">
        <f>1104.68+332.7</f>
        <v>1437.38</v>
      </c>
    </row>
    <row r="61" spans="1:8">
      <c r="B61" s="31" t="s">
        <v>33</v>
      </c>
      <c r="C61" s="31" t="s">
        <v>114</v>
      </c>
      <c r="D61" s="32" t="s">
        <v>115</v>
      </c>
      <c r="E61" s="31" t="s">
        <v>96</v>
      </c>
      <c r="F61" s="33">
        <v>1</v>
      </c>
      <c r="G61" s="215">
        <v>829.7</v>
      </c>
    </row>
    <row r="62" spans="1:8">
      <c r="B62" s="31" t="s">
        <v>2</v>
      </c>
      <c r="C62" s="31" t="s">
        <v>116</v>
      </c>
      <c r="D62" s="32" t="s">
        <v>117</v>
      </c>
      <c r="E62" s="31" t="s">
        <v>96</v>
      </c>
      <c r="F62" s="33">
        <v>1</v>
      </c>
      <c r="G62" s="215">
        <v>700.5</v>
      </c>
    </row>
    <row r="63" spans="1:8">
      <c r="A63" s="18" t="s">
        <v>500</v>
      </c>
      <c r="B63" s="31" t="s">
        <v>33</v>
      </c>
      <c r="C63" s="31" t="s">
        <v>118</v>
      </c>
      <c r="D63" s="32" t="s">
        <v>480</v>
      </c>
      <c r="E63" s="31" t="s">
        <v>96</v>
      </c>
      <c r="F63" s="33">
        <v>1</v>
      </c>
      <c r="G63" s="215">
        <v>512</v>
      </c>
    </row>
    <row r="64" spans="1:8">
      <c r="B64" s="31" t="s">
        <v>2</v>
      </c>
      <c r="C64" s="31" t="s">
        <v>120</v>
      </c>
      <c r="D64" s="32" t="s">
        <v>121</v>
      </c>
      <c r="E64" s="31" t="s">
        <v>96</v>
      </c>
      <c r="F64" s="33">
        <v>1</v>
      </c>
      <c r="G64" s="215">
        <v>2581.56</v>
      </c>
    </row>
    <row r="65" spans="1:7">
      <c r="B65" s="31" t="s">
        <v>2</v>
      </c>
      <c r="C65" s="31" t="s">
        <v>122</v>
      </c>
      <c r="D65" s="32" t="s">
        <v>123</v>
      </c>
      <c r="E65" s="31" t="s">
        <v>96</v>
      </c>
      <c r="F65" s="33">
        <v>1</v>
      </c>
      <c r="G65" s="215">
        <f>561+710.17</f>
        <v>1271.17</v>
      </c>
    </row>
    <row r="66" spans="1:7">
      <c r="B66" s="31" t="s">
        <v>2</v>
      </c>
      <c r="C66" s="31" t="s">
        <v>124</v>
      </c>
      <c r="D66" s="32" t="s">
        <v>125</v>
      </c>
      <c r="E66" s="31" t="s">
        <v>96</v>
      </c>
      <c r="F66" s="33">
        <v>1</v>
      </c>
      <c r="G66" s="215">
        <v>603.52</v>
      </c>
    </row>
    <row r="67" spans="1:7">
      <c r="B67" s="31" t="s">
        <v>2</v>
      </c>
      <c r="C67" s="31" t="s">
        <v>126</v>
      </c>
      <c r="D67" s="32" t="s">
        <v>127</v>
      </c>
      <c r="E67" s="31" t="s">
        <v>96</v>
      </c>
      <c r="F67" s="33">
        <v>1</v>
      </c>
      <c r="G67" s="215">
        <v>2892</v>
      </c>
    </row>
    <row r="68" spans="1:7">
      <c r="B68" s="31" t="s">
        <v>2</v>
      </c>
      <c r="C68" s="31" t="s">
        <v>128</v>
      </c>
      <c r="D68" s="32" t="s">
        <v>129</v>
      </c>
      <c r="E68" s="31" t="s">
        <v>96</v>
      </c>
      <c r="F68" s="33">
        <v>1</v>
      </c>
      <c r="G68" s="215">
        <v>627.17999999999995</v>
      </c>
    </row>
    <row r="69" spans="1:7">
      <c r="B69" s="31" t="s">
        <v>2</v>
      </c>
      <c r="C69" s="31" t="s">
        <v>130</v>
      </c>
      <c r="D69" s="32" t="s">
        <v>449</v>
      </c>
      <c r="E69" s="31" t="s">
        <v>96</v>
      </c>
      <c r="F69" s="33">
        <v>2</v>
      </c>
      <c r="G69" s="215">
        <v>878.21</v>
      </c>
    </row>
    <row r="70" spans="1:7">
      <c r="B70" s="31" t="s">
        <v>33</v>
      </c>
      <c r="C70" s="31" t="s">
        <v>131</v>
      </c>
      <c r="D70" s="32" t="s">
        <v>132</v>
      </c>
      <c r="E70" s="31" t="s">
        <v>96</v>
      </c>
      <c r="F70" s="33">
        <v>1</v>
      </c>
      <c r="G70" s="215">
        <v>630.71</v>
      </c>
    </row>
    <row r="71" spans="1:7">
      <c r="B71" s="31" t="s">
        <v>33</v>
      </c>
      <c r="C71" s="31" t="s">
        <v>133</v>
      </c>
      <c r="D71" s="32" t="s">
        <v>134</v>
      </c>
      <c r="E71" s="31" t="s">
        <v>96</v>
      </c>
      <c r="F71" s="33">
        <v>1</v>
      </c>
      <c r="G71" s="215">
        <f>619.79+406.65</f>
        <v>1026.44</v>
      </c>
    </row>
    <row r="72" spans="1:7">
      <c r="A72" s="18" t="s">
        <v>500</v>
      </c>
      <c r="B72" s="31" t="s">
        <v>33</v>
      </c>
      <c r="C72" s="31" t="s">
        <v>135</v>
      </c>
      <c r="D72" s="32" t="s">
        <v>481</v>
      </c>
      <c r="E72" s="31" t="s">
        <v>96</v>
      </c>
      <c r="F72" s="33">
        <v>1</v>
      </c>
      <c r="G72" s="215">
        <f>1024.8+227.1+227.2</f>
        <v>1479.1</v>
      </c>
    </row>
    <row r="73" spans="1:7">
      <c r="B73" s="31" t="s">
        <v>2</v>
      </c>
      <c r="C73" s="31" t="s">
        <v>136</v>
      </c>
      <c r="D73" s="32" t="s">
        <v>137</v>
      </c>
      <c r="E73" s="31" t="s">
        <v>138</v>
      </c>
      <c r="F73" s="33">
        <v>1</v>
      </c>
      <c r="G73" s="214">
        <v>937</v>
      </c>
    </row>
    <row r="74" spans="1:7">
      <c r="A74" s="18" t="s">
        <v>500</v>
      </c>
      <c r="B74" s="31" t="s">
        <v>2</v>
      </c>
      <c r="C74" s="31" t="s">
        <v>487</v>
      </c>
      <c r="D74" s="32" t="s">
        <v>140</v>
      </c>
      <c r="E74" s="31" t="s">
        <v>138</v>
      </c>
      <c r="F74" s="33">
        <v>1</v>
      </c>
      <c r="G74" s="214">
        <v>171.4</v>
      </c>
    </row>
    <row r="75" spans="1:7">
      <c r="B75" s="31" t="s">
        <v>2</v>
      </c>
      <c r="C75" s="31" t="s">
        <v>141</v>
      </c>
      <c r="D75" s="32" t="s">
        <v>142</v>
      </c>
      <c r="E75" s="31" t="s">
        <v>138</v>
      </c>
      <c r="F75" s="33">
        <v>1</v>
      </c>
      <c r="G75" s="214">
        <v>813.75</v>
      </c>
    </row>
    <row r="76" spans="1:7">
      <c r="B76" s="31" t="s">
        <v>33</v>
      </c>
      <c r="C76" s="31" t="s">
        <v>489</v>
      </c>
      <c r="D76" s="32" t="s">
        <v>143</v>
      </c>
      <c r="E76" s="31" t="s">
        <v>138</v>
      </c>
      <c r="F76" s="33">
        <v>1</v>
      </c>
      <c r="G76" s="214">
        <v>379.69</v>
      </c>
    </row>
    <row r="77" spans="1:7">
      <c r="B77" s="31" t="s">
        <v>2</v>
      </c>
      <c r="C77" s="31" t="s">
        <v>340</v>
      </c>
      <c r="D77" s="32" t="s">
        <v>341</v>
      </c>
      <c r="E77" s="31" t="s">
        <v>138</v>
      </c>
      <c r="F77" s="33">
        <v>1</v>
      </c>
      <c r="G77" s="214">
        <v>832.82</v>
      </c>
    </row>
    <row r="78" spans="1:7">
      <c r="B78" s="31" t="s">
        <v>33</v>
      </c>
      <c r="C78" s="75" t="s">
        <v>144</v>
      </c>
      <c r="D78" s="32" t="s">
        <v>145</v>
      </c>
      <c r="E78" s="31" t="s">
        <v>138</v>
      </c>
      <c r="F78" s="33">
        <v>1</v>
      </c>
      <c r="G78" s="216" t="s">
        <v>502</v>
      </c>
    </row>
    <row r="79" spans="1:7">
      <c r="B79" s="69" t="s">
        <v>2</v>
      </c>
      <c r="C79" s="89" t="s">
        <v>144</v>
      </c>
      <c r="D79" s="73" t="s">
        <v>145</v>
      </c>
      <c r="E79" s="69" t="s">
        <v>138</v>
      </c>
      <c r="F79" s="74">
        <v>1</v>
      </c>
      <c r="G79" s="214">
        <v>2528.1999999999998</v>
      </c>
    </row>
    <row r="80" spans="1:7">
      <c r="B80" s="69" t="s">
        <v>2</v>
      </c>
      <c r="C80" s="90" t="s">
        <v>290</v>
      </c>
      <c r="D80" s="73" t="s">
        <v>291</v>
      </c>
      <c r="E80" s="69" t="s">
        <v>138</v>
      </c>
      <c r="F80" s="74">
        <v>1</v>
      </c>
      <c r="G80" s="214">
        <v>400</v>
      </c>
    </row>
    <row r="81" spans="1:8">
      <c r="A81" s="18" t="s">
        <v>500</v>
      </c>
      <c r="B81" s="69" t="s">
        <v>2</v>
      </c>
      <c r="C81" s="91" t="s">
        <v>336</v>
      </c>
      <c r="D81" s="92" t="s">
        <v>337</v>
      </c>
      <c r="E81" s="69" t="s">
        <v>138</v>
      </c>
      <c r="F81" s="74">
        <v>1</v>
      </c>
      <c r="G81" s="214">
        <v>955.27</v>
      </c>
    </row>
    <row r="82" spans="1:8">
      <c r="A82" s="18" t="s">
        <v>500</v>
      </c>
      <c r="B82" s="93" t="s">
        <v>2</v>
      </c>
      <c r="C82" s="94" t="s">
        <v>486</v>
      </c>
      <c r="D82" s="95" t="s">
        <v>146</v>
      </c>
      <c r="E82" s="96" t="s">
        <v>138</v>
      </c>
      <c r="F82" s="74">
        <v>1</v>
      </c>
      <c r="G82" s="214">
        <v>766.72</v>
      </c>
    </row>
    <row r="83" spans="1:8">
      <c r="B83" s="69" t="s">
        <v>2</v>
      </c>
      <c r="C83" s="89" t="s">
        <v>321</v>
      </c>
      <c r="D83" s="97" t="s">
        <v>450</v>
      </c>
      <c r="E83" s="69" t="s">
        <v>78</v>
      </c>
      <c r="F83" s="74">
        <v>1</v>
      </c>
      <c r="G83" s="216" t="s">
        <v>502</v>
      </c>
    </row>
    <row r="84" spans="1:8" s="77" customFormat="1">
      <c r="A84" s="185" t="s">
        <v>500</v>
      </c>
      <c r="B84" s="98" t="s">
        <v>345</v>
      </c>
      <c r="C84" s="98" t="s">
        <v>344</v>
      </c>
      <c r="D84" s="99" t="s">
        <v>193</v>
      </c>
      <c r="E84" s="100" t="s">
        <v>96</v>
      </c>
      <c r="F84" s="101">
        <v>1</v>
      </c>
      <c r="G84" s="213">
        <v>850.5</v>
      </c>
      <c r="H84" s="226"/>
    </row>
    <row r="85" spans="1:8" s="77" customFormat="1">
      <c r="A85" s="185"/>
      <c r="B85" s="78" t="s">
        <v>2</v>
      </c>
      <c r="C85" s="78" t="s">
        <v>349</v>
      </c>
      <c r="D85" s="102" t="s">
        <v>350</v>
      </c>
      <c r="E85" s="78" t="s">
        <v>54</v>
      </c>
      <c r="F85" s="72">
        <v>1</v>
      </c>
      <c r="G85" s="214">
        <v>477</v>
      </c>
      <c r="H85" s="226"/>
    </row>
    <row r="86" spans="1:8" s="77" customFormat="1">
      <c r="A86" s="185"/>
      <c r="B86" s="87" t="s">
        <v>2</v>
      </c>
      <c r="C86" s="87" t="s">
        <v>351</v>
      </c>
      <c r="D86" s="88" t="s">
        <v>354</v>
      </c>
      <c r="E86" s="87" t="s">
        <v>54</v>
      </c>
      <c r="F86" s="44">
        <v>1</v>
      </c>
      <c r="G86" s="214">
        <v>1066.1600000000001</v>
      </c>
      <c r="H86" s="226"/>
    </row>
    <row r="87" spans="1:8">
      <c r="B87" s="87" t="s">
        <v>353</v>
      </c>
      <c r="C87" s="42" t="s">
        <v>292</v>
      </c>
      <c r="D87" s="43" t="s">
        <v>293</v>
      </c>
      <c r="E87" s="42" t="s">
        <v>286</v>
      </c>
      <c r="F87" s="44">
        <v>1</v>
      </c>
      <c r="G87" s="214">
        <v>110.82</v>
      </c>
    </row>
    <row r="88" spans="1:8">
      <c r="B88" s="87" t="s">
        <v>353</v>
      </c>
      <c r="C88" s="42" t="s">
        <v>295</v>
      </c>
      <c r="D88" s="43" t="s">
        <v>296</v>
      </c>
      <c r="E88" s="42" t="s">
        <v>286</v>
      </c>
      <c r="F88" s="44">
        <v>1</v>
      </c>
      <c r="G88" s="214">
        <v>2110</v>
      </c>
    </row>
    <row r="89" spans="1:8">
      <c r="B89" s="79" t="s">
        <v>2</v>
      </c>
      <c r="C89" s="79" t="s">
        <v>364</v>
      </c>
      <c r="D89" s="80" t="s">
        <v>365</v>
      </c>
      <c r="E89" s="79" t="s">
        <v>363</v>
      </c>
      <c r="F89" s="81">
        <v>1</v>
      </c>
      <c r="G89" s="215">
        <v>277.14999999999998</v>
      </c>
    </row>
    <row r="90" spans="1:8" ht="12" customHeight="1">
      <c r="B90" s="79" t="s">
        <v>2</v>
      </c>
      <c r="C90" s="79" t="s">
        <v>381</v>
      </c>
      <c r="D90" s="80" t="s">
        <v>382</v>
      </c>
      <c r="E90" s="79" t="s">
        <v>43</v>
      </c>
      <c r="F90" s="81">
        <v>1</v>
      </c>
      <c r="G90" s="215">
        <v>644.34</v>
      </c>
    </row>
    <row r="91" spans="1:8" s="122" customFormat="1">
      <c r="A91" s="186" t="s">
        <v>500</v>
      </c>
      <c r="B91" s="79" t="s">
        <v>394</v>
      </c>
      <c r="C91" s="89" t="s">
        <v>443</v>
      </c>
      <c r="D91" s="97" t="s">
        <v>482</v>
      </c>
      <c r="E91" s="69" t="s">
        <v>30</v>
      </c>
      <c r="F91" s="72">
        <v>1</v>
      </c>
      <c r="G91" s="213">
        <f>1171+49.19+65</f>
        <v>1285.19</v>
      </c>
      <c r="H91" s="226"/>
    </row>
    <row r="92" spans="1:8" s="122" customFormat="1">
      <c r="A92" s="186" t="s">
        <v>500</v>
      </c>
      <c r="B92" s="79" t="s">
        <v>394</v>
      </c>
      <c r="C92" s="69" t="s">
        <v>369</v>
      </c>
      <c r="D92" s="73" t="s">
        <v>483</v>
      </c>
      <c r="E92" s="69" t="s">
        <v>38</v>
      </c>
      <c r="F92" s="72">
        <v>1</v>
      </c>
      <c r="G92" s="213">
        <v>267</v>
      </c>
      <c r="H92" s="226"/>
    </row>
    <row r="93" spans="1:8" s="122" customFormat="1">
      <c r="A93" s="186"/>
      <c r="B93" s="79" t="s">
        <v>394</v>
      </c>
      <c r="C93" s="69" t="s">
        <v>370</v>
      </c>
      <c r="D93" s="73" t="s">
        <v>371</v>
      </c>
      <c r="E93" s="69" t="s">
        <v>372</v>
      </c>
      <c r="F93" s="72">
        <v>1</v>
      </c>
      <c r="G93" s="213">
        <v>418.98</v>
      </c>
      <c r="H93" s="226"/>
    </row>
    <row r="94" spans="1:8" s="122" customFormat="1" ht="12" customHeight="1">
      <c r="A94" s="186"/>
      <c r="B94" s="79" t="s">
        <v>2</v>
      </c>
      <c r="C94" s="79" t="s">
        <v>383</v>
      </c>
      <c r="D94" s="80" t="s">
        <v>456</v>
      </c>
      <c r="E94" s="79" t="s">
        <v>54</v>
      </c>
      <c r="F94" s="81">
        <v>1</v>
      </c>
      <c r="G94" s="213">
        <v>428.28</v>
      </c>
      <c r="H94" s="226"/>
    </row>
    <row r="95" spans="1:8">
      <c r="B95" s="120" t="s">
        <v>33</v>
      </c>
      <c r="C95" s="120" t="s">
        <v>288</v>
      </c>
      <c r="D95" s="121" t="s">
        <v>139</v>
      </c>
      <c r="E95" s="120" t="s">
        <v>138</v>
      </c>
      <c r="F95" s="81">
        <v>1</v>
      </c>
      <c r="G95" s="214">
        <v>305.12</v>
      </c>
    </row>
    <row r="96" spans="1:8" s="122" customFormat="1" ht="12" customHeight="1">
      <c r="A96" s="186"/>
      <c r="B96" s="79" t="s">
        <v>2</v>
      </c>
      <c r="C96" s="79" t="s">
        <v>401</v>
      </c>
      <c r="D96" s="80" t="s">
        <v>75</v>
      </c>
      <c r="E96" s="79" t="s">
        <v>399</v>
      </c>
      <c r="F96" s="81">
        <v>1</v>
      </c>
      <c r="G96" s="213">
        <v>1486.78</v>
      </c>
      <c r="H96" s="226"/>
    </row>
    <row r="97" spans="1:8" s="122" customFormat="1" ht="12" customHeight="1">
      <c r="A97" s="186"/>
      <c r="B97" s="79" t="s">
        <v>2</v>
      </c>
      <c r="C97" s="79" t="s">
        <v>402</v>
      </c>
      <c r="D97" s="80" t="s">
        <v>41</v>
      </c>
      <c r="E97" s="79" t="s">
        <v>42</v>
      </c>
      <c r="F97" s="81">
        <v>1</v>
      </c>
      <c r="G97" s="213">
        <v>686</v>
      </c>
      <c r="H97" s="226"/>
    </row>
    <row r="98" spans="1:8" s="122" customFormat="1" ht="12" customHeight="1">
      <c r="A98" s="186"/>
      <c r="B98" s="79" t="s">
        <v>2</v>
      </c>
      <c r="C98" s="79" t="s">
        <v>451</v>
      </c>
      <c r="D98" s="80" t="s">
        <v>407</v>
      </c>
      <c r="E98" s="79" t="s">
        <v>24</v>
      </c>
      <c r="F98" s="81">
        <v>1</v>
      </c>
      <c r="G98" s="213">
        <f>830.31+310.65</f>
        <v>1140.96</v>
      </c>
      <c r="H98" s="226"/>
    </row>
    <row r="99" spans="1:8" s="182" customFormat="1" ht="12.75" customHeight="1">
      <c r="A99" s="187" t="s">
        <v>500</v>
      </c>
      <c r="B99" s="175" t="s">
        <v>2</v>
      </c>
      <c r="C99" s="175" t="s">
        <v>411</v>
      </c>
      <c r="D99" s="176" t="s">
        <v>456</v>
      </c>
      <c r="E99" s="175" t="s">
        <v>412</v>
      </c>
      <c r="F99" s="177">
        <v>1</v>
      </c>
      <c r="G99" s="213">
        <v>1731.17</v>
      </c>
      <c r="H99" s="226"/>
    </row>
    <row r="100" spans="1:8" s="122" customFormat="1" ht="12" customHeight="1">
      <c r="A100" s="186"/>
      <c r="B100" s="79" t="s">
        <v>417</v>
      </c>
      <c r="C100" s="79" t="s">
        <v>452</v>
      </c>
      <c r="D100" s="80" t="s">
        <v>304</v>
      </c>
      <c r="E100" s="79" t="s">
        <v>96</v>
      </c>
      <c r="F100" s="81">
        <v>1</v>
      </c>
      <c r="G100" s="213">
        <v>398.18</v>
      </c>
      <c r="H100" s="226"/>
    </row>
    <row r="101" spans="1:8" s="122" customFormat="1" ht="12" customHeight="1">
      <c r="A101" s="186"/>
      <c r="B101" s="79" t="s">
        <v>2</v>
      </c>
      <c r="C101" s="79" t="s">
        <v>418</v>
      </c>
      <c r="D101" s="137" t="s">
        <v>419</v>
      </c>
      <c r="E101" s="79" t="s">
        <v>420</v>
      </c>
      <c r="F101" s="81">
        <v>1</v>
      </c>
      <c r="G101" s="213">
        <v>816.48</v>
      </c>
      <c r="H101" s="226"/>
    </row>
    <row r="102" spans="1:8" s="122" customFormat="1" ht="12" customHeight="1">
      <c r="A102" s="186" t="s">
        <v>500</v>
      </c>
      <c r="B102" s="79" t="s">
        <v>417</v>
      </c>
      <c r="C102" s="79" t="s">
        <v>422</v>
      </c>
      <c r="D102" s="137" t="s">
        <v>495</v>
      </c>
      <c r="E102" s="79" t="s">
        <v>138</v>
      </c>
      <c r="F102" s="81">
        <v>1</v>
      </c>
      <c r="G102" s="213">
        <v>148.09</v>
      </c>
      <c r="H102" s="226"/>
    </row>
    <row r="103" spans="1:8" s="182" customFormat="1" ht="12" customHeight="1">
      <c r="A103" s="187" t="s">
        <v>500</v>
      </c>
      <c r="B103" s="175" t="s">
        <v>417</v>
      </c>
      <c r="C103" s="175" t="s">
        <v>423</v>
      </c>
      <c r="D103" s="181" t="s">
        <v>496</v>
      </c>
      <c r="E103" s="175" t="s">
        <v>96</v>
      </c>
      <c r="F103" s="177">
        <v>1</v>
      </c>
      <c r="G103" s="213">
        <v>192.81</v>
      </c>
      <c r="H103" s="226"/>
    </row>
    <row r="104" spans="1:8" s="122" customFormat="1" ht="12" customHeight="1">
      <c r="A104" s="186"/>
      <c r="B104" s="157" t="s">
        <v>421</v>
      </c>
      <c r="C104" s="157" t="s">
        <v>120</v>
      </c>
      <c r="D104" s="158" t="s">
        <v>121</v>
      </c>
      <c r="E104" s="157" t="s">
        <v>96</v>
      </c>
      <c r="F104" s="159">
        <v>1</v>
      </c>
      <c r="G104" s="216" t="s">
        <v>502</v>
      </c>
      <c r="H104" s="226"/>
    </row>
    <row r="105" spans="1:8" s="77" customFormat="1">
      <c r="A105" s="185"/>
      <c r="B105" s="157" t="s">
        <v>2</v>
      </c>
      <c r="C105" s="160" t="s">
        <v>384</v>
      </c>
      <c r="D105" s="161" t="s">
        <v>385</v>
      </c>
      <c r="E105" s="160" t="s">
        <v>71</v>
      </c>
      <c r="F105" s="162">
        <v>1</v>
      </c>
      <c r="G105" s="213">
        <v>493.5</v>
      </c>
      <c r="H105" s="226"/>
    </row>
    <row r="106" spans="1:8" s="77" customFormat="1">
      <c r="A106" s="185" t="s">
        <v>500</v>
      </c>
      <c r="B106" s="157" t="s">
        <v>2</v>
      </c>
      <c r="C106" s="157" t="s">
        <v>154</v>
      </c>
      <c r="D106" s="158" t="s">
        <v>484</v>
      </c>
      <c r="E106" s="157" t="s">
        <v>138</v>
      </c>
      <c r="F106" s="159">
        <v>1</v>
      </c>
      <c r="G106" s="213">
        <v>1534.5</v>
      </c>
      <c r="H106" s="226"/>
    </row>
    <row r="107" spans="1:8" s="77" customFormat="1">
      <c r="A107" s="185"/>
      <c r="B107" s="157" t="s">
        <v>2</v>
      </c>
      <c r="C107" s="157" t="s">
        <v>461</v>
      </c>
      <c r="D107" s="158" t="s">
        <v>462</v>
      </c>
      <c r="E107" s="157" t="s">
        <v>460</v>
      </c>
      <c r="F107" s="159">
        <v>1</v>
      </c>
      <c r="G107" s="213">
        <v>500.85</v>
      </c>
      <c r="H107" s="226"/>
    </row>
    <row r="108" spans="1:8">
      <c r="B108" s="69" t="s">
        <v>475</v>
      </c>
      <c r="C108" s="70" t="s">
        <v>403</v>
      </c>
      <c r="D108" s="71" t="s">
        <v>404</v>
      </c>
      <c r="E108" s="70" t="s">
        <v>405</v>
      </c>
      <c r="F108" s="72">
        <v>1</v>
      </c>
      <c r="G108" s="213">
        <v>1117.43</v>
      </c>
    </row>
    <row r="109" spans="1:8" s="77" customFormat="1" ht="12.75" customHeight="1">
      <c r="A109" s="185"/>
      <c r="B109" s="124" t="s">
        <v>2</v>
      </c>
      <c r="C109" s="200" t="s">
        <v>517</v>
      </c>
      <c r="D109" s="201" t="s">
        <v>518</v>
      </c>
      <c r="E109" s="200" t="s">
        <v>54</v>
      </c>
      <c r="F109" s="101">
        <v>1</v>
      </c>
      <c r="G109" s="211">
        <v>2025.82</v>
      </c>
      <c r="H109" s="251">
        <v>44046</v>
      </c>
    </row>
    <row r="110" spans="1:8" s="77" customFormat="1" ht="12.75" customHeight="1">
      <c r="A110" s="185"/>
      <c r="B110" s="138" t="s">
        <v>2</v>
      </c>
      <c r="C110" s="117" t="s">
        <v>520</v>
      </c>
      <c r="D110" s="118" t="s">
        <v>519</v>
      </c>
      <c r="E110" s="117" t="s">
        <v>96</v>
      </c>
      <c r="F110" s="119">
        <v>1</v>
      </c>
      <c r="G110" s="211">
        <v>1744.2</v>
      </c>
      <c r="H110" s="251">
        <v>44088</v>
      </c>
    </row>
    <row r="111" spans="1:8" s="77" customFormat="1" ht="12.75" customHeight="1">
      <c r="A111" s="185"/>
      <c r="B111" s="138" t="s">
        <v>417</v>
      </c>
      <c r="C111" s="117" t="s">
        <v>546</v>
      </c>
      <c r="D111" s="118" t="s">
        <v>547</v>
      </c>
      <c r="E111" s="117" t="s">
        <v>96</v>
      </c>
      <c r="F111" s="119">
        <v>1</v>
      </c>
      <c r="G111" s="211">
        <v>419.29</v>
      </c>
      <c r="H111" s="251">
        <v>44200</v>
      </c>
    </row>
    <row r="112" spans="1:8" s="77" customFormat="1" ht="12.75" customHeight="1">
      <c r="A112" s="185"/>
      <c r="B112" s="138" t="s">
        <v>2</v>
      </c>
      <c r="C112" s="117" t="s">
        <v>550</v>
      </c>
      <c r="D112" s="118" t="s">
        <v>551</v>
      </c>
      <c r="E112" s="117" t="s">
        <v>549</v>
      </c>
      <c r="F112" s="119">
        <v>1</v>
      </c>
      <c r="G112" s="211">
        <v>976.22</v>
      </c>
      <c r="H112" s="251">
        <v>44214</v>
      </c>
    </row>
    <row r="113" spans="1:8" ht="15" customHeight="1">
      <c r="B113" s="195" t="s">
        <v>609</v>
      </c>
      <c r="C113" s="195" t="s">
        <v>471</v>
      </c>
      <c r="D113" s="196" t="s">
        <v>472</v>
      </c>
      <c r="E113" s="195" t="s">
        <v>470</v>
      </c>
      <c r="F113" s="197">
        <v>1</v>
      </c>
      <c r="G113" s="199">
        <v>1378</v>
      </c>
      <c r="H113" s="251">
        <v>44316</v>
      </c>
    </row>
    <row r="114" spans="1:8" ht="15" customHeight="1">
      <c r="B114" s="258" t="s">
        <v>2</v>
      </c>
      <c r="C114" s="239" t="s">
        <v>621</v>
      </c>
      <c r="D114" s="240" t="s">
        <v>623</v>
      </c>
      <c r="E114" s="239" t="s">
        <v>96</v>
      </c>
      <c r="F114" s="241">
        <v>1</v>
      </c>
      <c r="G114" s="242"/>
      <c r="H114" s="253">
        <v>44440</v>
      </c>
    </row>
    <row r="115" spans="1:8" ht="15" customHeight="1">
      <c r="B115" s="258" t="s">
        <v>2</v>
      </c>
      <c r="C115" s="239" t="s">
        <v>622</v>
      </c>
      <c r="D115" s="240" t="s">
        <v>545</v>
      </c>
      <c r="E115" s="239" t="s">
        <v>65</v>
      </c>
      <c r="F115" s="241">
        <v>1</v>
      </c>
      <c r="G115" s="242"/>
      <c r="H115" s="253">
        <v>44440</v>
      </c>
    </row>
    <row r="116" spans="1:8" s="41" customFormat="1" ht="16.5" customHeight="1">
      <c r="A116" s="188"/>
      <c r="B116"/>
      <c r="C116"/>
      <c r="D116" s="17"/>
      <c r="E116"/>
      <c r="F116" s="18"/>
      <c r="G116" s="199"/>
      <c r="H116" s="226"/>
    </row>
    <row r="117" spans="1:8" ht="27.95" customHeight="1" thickBot="1">
      <c r="B117" s="37" t="s">
        <v>18</v>
      </c>
      <c r="C117" s="38"/>
      <c r="D117" s="39"/>
      <c r="E117" s="38"/>
      <c r="F117" s="40">
        <f>SUM(F9:F115)</f>
        <v>114</v>
      </c>
    </row>
    <row r="118" spans="1:8" ht="27.95" customHeight="1">
      <c r="B118" s="59"/>
      <c r="C118" s="60"/>
      <c r="D118" s="61"/>
      <c r="E118" s="60"/>
      <c r="F118" s="62"/>
    </row>
    <row r="119" spans="1:8" ht="15" customHeight="1">
      <c r="B119" s="25" t="s">
        <v>4</v>
      </c>
      <c r="C119" s="21"/>
      <c r="D119" s="22"/>
      <c r="E119" s="21"/>
      <c r="F119" s="23"/>
    </row>
    <row r="120" spans="1:8" s="30" customFormat="1" ht="26.25" customHeight="1">
      <c r="A120" s="183"/>
      <c r="B120" s="26"/>
      <c r="C120" s="21"/>
      <c r="D120" s="22"/>
      <c r="E120" s="21"/>
      <c r="F120" s="23"/>
      <c r="G120" s="217"/>
      <c r="H120" s="249"/>
    </row>
    <row r="121" spans="1:8" ht="22.5">
      <c r="B121" s="114" t="s">
        <v>13</v>
      </c>
      <c r="C121" s="114" t="s">
        <v>14</v>
      </c>
      <c r="D121" s="115" t="s">
        <v>15</v>
      </c>
      <c r="E121" s="114" t="s">
        <v>16</v>
      </c>
      <c r="F121" s="116" t="s">
        <v>17</v>
      </c>
    </row>
    <row r="122" spans="1:8">
      <c r="B122" s="117" t="s">
        <v>160</v>
      </c>
      <c r="C122" s="117" t="s">
        <v>161</v>
      </c>
      <c r="D122" s="118" t="s">
        <v>162</v>
      </c>
      <c r="E122" s="117" t="s">
        <v>30</v>
      </c>
      <c r="F122" s="119">
        <v>1</v>
      </c>
      <c r="G122" s="215">
        <v>366.07</v>
      </c>
    </row>
    <row r="123" spans="1:8">
      <c r="B123" s="117" t="s">
        <v>2</v>
      </c>
      <c r="C123" s="117" t="s">
        <v>315</v>
      </c>
      <c r="D123" s="118" t="s">
        <v>316</v>
      </c>
      <c r="E123" s="117" t="s">
        <v>314</v>
      </c>
      <c r="F123" s="119">
        <v>1</v>
      </c>
      <c r="G123" s="214">
        <v>140</v>
      </c>
    </row>
    <row r="124" spans="1:8">
      <c r="B124" s="117" t="s">
        <v>2</v>
      </c>
      <c r="C124" s="117" t="s">
        <v>147</v>
      </c>
      <c r="D124" s="118" t="s">
        <v>148</v>
      </c>
      <c r="E124" s="117" t="s">
        <v>149</v>
      </c>
      <c r="F124" s="119">
        <v>1</v>
      </c>
      <c r="G124" s="214">
        <v>36</v>
      </c>
    </row>
    <row r="125" spans="1:8">
      <c r="B125" s="117" t="s">
        <v>2</v>
      </c>
      <c r="C125" s="117" t="s">
        <v>332</v>
      </c>
      <c r="D125" s="118" t="s">
        <v>201</v>
      </c>
      <c r="E125" s="117" t="s">
        <v>333</v>
      </c>
      <c r="F125" s="119">
        <v>1</v>
      </c>
      <c r="G125" s="214">
        <v>399.41</v>
      </c>
    </row>
    <row r="126" spans="1:8">
      <c r="B126" s="117" t="s">
        <v>2</v>
      </c>
      <c r="C126" s="117" t="s">
        <v>150</v>
      </c>
      <c r="D126" s="118" t="s">
        <v>151</v>
      </c>
      <c r="E126" s="117" t="s">
        <v>24</v>
      </c>
      <c r="F126" s="119">
        <v>1</v>
      </c>
      <c r="G126" s="214">
        <v>192.4</v>
      </c>
    </row>
    <row r="127" spans="1:8">
      <c r="B127" s="117" t="s">
        <v>2</v>
      </c>
      <c r="C127" s="117" t="s">
        <v>152</v>
      </c>
      <c r="D127" s="118" t="s">
        <v>153</v>
      </c>
      <c r="E127" s="117" t="s">
        <v>24</v>
      </c>
      <c r="F127" s="119">
        <v>1</v>
      </c>
      <c r="G127" s="214">
        <v>113.82</v>
      </c>
    </row>
    <row r="128" spans="1:8">
      <c r="B128" s="117" t="s">
        <v>2</v>
      </c>
      <c r="C128" s="117" t="s">
        <v>154</v>
      </c>
      <c r="D128" s="118" t="s">
        <v>155</v>
      </c>
      <c r="E128" s="117" t="s">
        <v>156</v>
      </c>
      <c r="F128" s="119">
        <v>1</v>
      </c>
      <c r="G128" s="215">
        <v>111</v>
      </c>
    </row>
    <row r="129" spans="1:8">
      <c r="B129" s="117" t="s">
        <v>2</v>
      </c>
      <c r="C129" s="117" t="s">
        <v>157</v>
      </c>
      <c r="D129" s="118" t="s">
        <v>158</v>
      </c>
      <c r="E129" s="117" t="s">
        <v>159</v>
      </c>
      <c r="F129" s="119">
        <v>1</v>
      </c>
      <c r="G129" s="214">
        <v>371.8</v>
      </c>
    </row>
    <row r="130" spans="1:8">
      <c r="A130" s="18" t="s">
        <v>500</v>
      </c>
      <c r="B130" s="117" t="s">
        <v>2</v>
      </c>
      <c r="C130" s="117" t="s">
        <v>163</v>
      </c>
      <c r="D130" s="118" t="s">
        <v>164</v>
      </c>
      <c r="E130" s="117" t="s">
        <v>491</v>
      </c>
      <c r="F130" s="119">
        <v>1</v>
      </c>
      <c r="G130" s="214">
        <v>114.51</v>
      </c>
    </row>
    <row r="131" spans="1:8">
      <c r="B131" s="117" t="s">
        <v>2</v>
      </c>
      <c r="C131" s="117" t="s">
        <v>165</v>
      </c>
      <c r="D131" s="118" t="s">
        <v>166</v>
      </c>
      <c r="E131" s="117" t="s">
        <v>167</v>
      </c>
      <c r="F131" s="119">
        <v>1</v>
      </c>
      <c r="G131" s="215">
        <v>139.79</v>
      </c>
    </row>
    <row r="132" spans="1:8">
      <c r="B132" s="117" t="s">
        <v>2</v>
      </c>
      <c r="C132" s="117" t="s">
        <v>49</v>
      </c>
      <c r="D132" s="118" t="s">
        <v>50</v>
      </c>
      <c r="E132" s="117" t="s">
        <v>51</v>
      </c>
      <c r="F132" s="119">
        <v>1</v>
      </c>
      <c r="G132" s="214">
        <v>72.489999999999995</v>
      </c>
    </row>
    <row r="133" spans="1:8">
      <c r="B133" s="117" t="s">
        <v>2</v>
      </c>
      <c r="C133" s="117" t="s">
        <v>168</v>
      </c>
      <c r="D133" s="118" t="s">
        <v>169</v>
      </c>
      <c r="E133" s="117" t="s">
        <v>170</v>
      </c>
      <c r="F133" s="119">
        <v>1</v>
      </c>
      <c r="G133" s="214">
        <v>330</v>
      </c>
    </row>
    <row r="134" spans="1:8">
      <c r="B134" s="117" t="s">
        <v>2</v>
      </c>
      <c r="C134" s="117" t="s">
        <v>171</v>
      </c>
      <c r="D134" s="118" t="s">
        <v>172</v>
      </c>
      <c r="E134" s="117" t="s">
        <v>54</v>
      </c>
      <c r="F134" s="119">
        <v>1</v>
      </c>
      <c r="G134" s="214">
        <v>65</v>
      </c>
    </row>
    <row r="135" spans="1:8">
      <c r="B135" s="117" t="s">
        <v>2</v>
      </c>
      <c r="C135" s="117" t="s">
        <v>173</v>
      </c>
      <c r="D135" s="118" t="s">
        <v>174</v>
      </c>
      <c r="E135" s="117" t="s">
        <v>54</v>
      </c>
      <c r="F135" s="119">
        <v>1</v>
      </c>
      <c r="G135" s="214">
        <v>302.7</v>
      </c>
    </row>
    <row r="136" spans="1:8">
      <c r="B136" s="117" t="s">
        <v>2</v>
      </c>
      <c r="C136" s="117" t="s">
        <v>175</v>
      </c>
      <c r="D136" s="118" t="s">
        <v>176</v>
      </c>
      <c r="E136" s="117" t="s">
        <v>177</v>
      </c>
      <c r="F136" s="119">
        <v>1</v>
      </c>
      <c r="G136" s="214">
        <v>94</v>
      </c>
    </row>
    <row r="137" spans="1:8">
      <c r="B137" s="117" t="s">
        <v>2</v>
      </c>
      <c r="C137" s="117" t="s">
        <v>183</v>
      </c>
      <c r="D137" s="118" t="s">
        <v>184</v>
      </c>
      <c r="E137" s="117" t="s">
        <v>185</v>
      </c>
      <c r="F137" s="119">
        <v>1</v>
      </c>
      <c r="G137" s="214">
        <v>28.8</v>
      </c>
    </row>
    <row r="138" spans="1:8" s="1" customFormat="1">
      <c r="A138" s="248"/>
      <c r="B138" s="117" t="s">
        <v>2</v>
      </c>
      <c r="C138" s="117" t="s">
        <v>186</v>
      </c>
      <c r="D138" s="118" t="s">
        <v>187</v>
      </c>
      <c r="E138" s="117" t="s">
        <v>188</v>
      </c>
      <c r="F138" s="119">
        <v>0</v>
      </c>
      <c r="G138" s="213">
        <v>53.81</v>
      </c>
      <c r="H138" s="251">
        <v>44104</v>
      </c>
    </row>
    <row r="139" spans="1:8">
      <c r="B139" s="117" t="s">
        <v>2</v>
      </c>
      <c r="C139" s="117" t="s">
        <v>189</v>
      </c>
      <c r="D139" s="118" t="s">
        <v>190</v>
      </c>
      <c r="E139" s="117" t="s">
        <v>191</v>
      </c>
      <c r="F139" s="119">
        <v>1</v>
      </c>
      <c r="G139" s="215">
        <v>86</v>
      </c>
    </row>
    <row r="140" spans="1:8">
      <c r="B140" s="117" t="s">
        <v>2</v>
      </c>
      <c r="C140" s="117" t="s">
        <v>192</v>
      </c>
      <c r="D140" s="118" t="s">
        <v>193</v>
      </c>
      <c r="E140" s="117" t="s">
        <v>96</v>
      </c>
      <c r="F140" s="119">
        <v>1</v>
      </c>
      <c r="G140" s="215">
        <f>302.53+107</f>
        <v>409.53</v>
      </c>
    </row>
    <row r="141" spans="1:8">
      <c r="B141" s="117" t="s">
        <v>2</v>
      </c>
      <c r="C141" s="117" t="s">
        <v>194</v>
      </c>
      <c r="D141" s="118" t="s">
        <v>195</v>
      </c>
      <c r="E141" s="117" t="s">
        <v>96</v>
      </c>
      <c r="F141" s="119">
        <v>1</v>
      </c>
      <c r="G141" s="215">
        <v>146.80000000000001</v>
      </c>
    </row>
    <row r="142" spans="1:8">
      <c r="B142" s="117" t="s">
        <v>2</v>
      </c>
      <c r="C142" s="117" t="s">
        <v>196</v>
      </c>
      <c r="D142" s="118" t="s">
        <v>197</v>
      </c>
      <c r="E142" s="117" t="s">
        <v>96</v>
      </c>
      <c r="F142" s="119">
        <v>1</v>
      </c>
      <c r="G142" s="215">
        <v>390.91</v>
      </c>
    </row>
    <row r="143" spans="1:8" s="167" customFormat="1">
      <c r="A143" s="184" t="s">
        <v>500</v>
      </c>
      <c r="B143" s="170" t="s">
        <v>33</v>
      </c>
      <c r="C143" s="170" t="s">
        <v>198</v>
      </c>
      <c r="D143" s="171" t="s">
        <v>488</v>
      </c>
      <c r="E143" s="170" t="s">
        <v>96</v>
      </c>
      <c r="F143" s="172">
        <v>1</v>
      </c>
      <c r="G143" s="215">
        <v>50.5</v>
      </c>
      <c r="H143" s="226"/>
    </row>
    <row r="144" spans="1:8">
      <c r="B144" s="117" t="s">
        <v>2</v>
      </c>
      <c r="C144" s="117" t="s">
        <v>199</v>
      </c>
      <c r="D144" s="118" t="s">
        <v>200</v>
      </c>
      <c r="E144" s="117" t="s">
        <v>96</v>
      </c>
      <c r="F144" s="119">
        <v>1</v>
      </c>
      <c r="G144" s="215">
        <v>122</v>
      </c>
    </row>
    <row r="145" spans="1:8">
      <c r="B145" s="117" t="s">
        <v>2</v>
      </c>
      <c r="C145" s="117" t="s">
        <v>317</v>
      </c>
      <c r="D145" s="118" t="s">
        <v>318</v>
      </c>
      <c r="E145" s="117" t="s">
        <v>96</v>
      </c>
      <c r="F145" s="119">
        <v>1</v>
      </c>
      <c r="G145" s="215">
        <v>183.6</v>
      </c>
    </row>
    <row r="146" spans="1:8">
      <c r="B146" s="120" t="s">
        <v>2</v>
      </c>
      <c r="C146" s="120" t="s">
        <v>338</v>
      </c>
      <c r="D146" s="121" t="s">
        <v>339</v>
      </c>
      <c r="E146" s="120" t="s">
        <v>138</v>
      </c>
      <c r="F146" s="81">
        <v>1</v>
      </c>
      <c r="G146" s="214">
        <v>33.049999999999997</v>
      </c>
    </row>
    <row r="147" spans="1:8" s="77" customFormat="1">
      <c r="A147" s="185"/>
      <c r="B147" s="117" t="s">
        <v>2</v>
      </c>
      <c r="C147" s="117" t="s">
        <v>346</v>
      </c>
      <c r="D147" s="118" t="s">
        <v>347</v>
      </c>
      <c r="E147" s="117" t="s">
        <v>96</v>
      </c>
      <c r="F147" s="119">
        <v>1</v>
      </c>
      <c r="G147" s="213">
        <v>117</v>
      </c>
      <c r="H147" s="226"/>
    </row>
    <row r="148" spans="1:8" s="77" customFormat="1" ht="12" customHeight="1">
      <c r="A148" s="185"/>
      <c r="B148" s="79" t="s">
        <v>2</v>
      </c>
      <c r="C148" s="79" t="s">
        <v>352</v>
      </c>
      <c r="D148" s="80" t="s">
        <v>355</v>
      </c>
      <c r="E148" s="79" t="s">
        <v>286</v>
      </c>
      <c r="F148" s="81">
        <v>1</v>
      </c>
      <c r="G148" s="214">
        <v>228.02</v>
      </c>
      <c r="H148" s="226"/>
    </row>
    <row r="149" spans="1:8" s="122" customFormat="1" ht="13.5" customHeight="1">
      <c r="A149" s="186"/>
      <c r="B149" s="120" t="s">
        <v>2</v>
      </c>
      <c r="C149" s="119" t="s">
        <v>528</v>
      </c>
      <c r="D149" s="80" t="s">
        <v>392</v>
      </c>
      <c r="E149" s="79" t="s">
        <v>388</v>
      </c>
      <c r="F149" s="81">
        <v>1</v>
      </c>
      <c r="G149" s="213">
        <v>52.45</v>
      </c>
      <c r="H149" s="226"/>
    </row>
    <row r="150" spans="1:8" s="122" customFormat="1" ht="13.5" customHeight="1">
      <c r="A150" s="186"/>
      <c r="B150" s="120" t="s">
        <v>2</v>
      </c>
      <c r="C150" s="1" t="s">
        <v>387</v>
      </c>
      <c r="D150" s="80" t="s">
        <v>392</v>
      </c>
      <c r="E150" s="79" t="s">
        <v>388</v>
      </c>
      <c r="F150" s="81">
        <v>1</v>
      </c>
      <c r="G150" s="213">
        <v>96.8</v>
      </c>
      <c r="H150" s="226"/>
    </row>
    <row r="151" spans="1:8" s="122" customFormat="1" ht="13.5" customHeight="1">
      <c r="A151" s="186"/>
      <c r="B151" s="120" t="s">
        <v>2</v>
      </c>
      <c r="C151" s="119" t="s">
        <v>386</v>
      </c>
      <c r="D151" s="80" t="s">
        <v>164</v>
      </c>
      <c r="E151" s="79" t="s">
        <v>389</v>
      </c>
      <c r="F151" s="81">
        <v>1</v>
      </c>
      <c r="G151" s="213">
        <v>106.01</v>
      </c>
      <c r="H151" s="226"/>
    </row>
    <row r="152" spans="1:8" s="122" customFormat="1">
      <c r="A152" s="186"/>
      <c r="B152" s="120" t="s">
        <v>2</v>
      </c>
      <c r="C152" s="138" t="s">
        <v>391</v>
      </c>
      <c r="D152" s="80" t="s">
        <v>393</v>
      </c>
      <c r="E152" s="79" t="s">
        <v>390</v>
      </c>
      <c r="F152" s="81">
        <v>1</v>
      </c>
      <c r="G152" s="213">
        <v>211.93</v>
      </c>
      <c r="H152" s="226"/>
    </row>
    <row r="153" spans="1:8" s="77" customFormat="1">
      <c r="A153" s="185"/>
      <c r="B153" s="120" t="s">
        <v>2</v>
      </c>
      <c r="C153" s="138" t="s">
        <v>397</v>
      </c>
      <c r="D153" s="80" t="s">
        <v>398</v>
      </c>
      <c r="E153" s="79" t="s">
        <v>396</v>
      </c>
      <c r="F153" s="81">
        <v>1</v>
      </c>
      <c r="G153" s="213">
        <v>176.2</v>
      </c>
      <c r="H153" s="226"/>
    </row>
    <row r="154" spans="1:8" s="174" customFormat="1">
      <c r="A154" s="189" t="s">
        <v>500</v>
      </c>
      <c r="B154" s="175" t="s">
        <v>33</v>
      </c>
      <c r="C154" s="259" t="s">
        <v>400</v>
      </c>
      <c r="D154" s="176" t="s">
        <v>92</v>
      </c>
      <c r="E154" s="175" t="s">
        <v>93</v>
      </c>
      <c r="F154" s="177">
        <v>1</v>
      </c>
      <c r="G154" s="213">
        <v>42</v>
      </c>
      <c r="H154" s="226"/>
    </row>
    <row r="155" spans="1:8" s="122" customFormat="1" ht="10.5" customHeight="1">
      <c r="A155" s="186"/>
      <c r="B155" s="117" t="s">
        <v>2</v>
      </c>
      <c r="C155" s="138" t="s">
        <v>413</v>
      </c>
      <c r="D155" s="139" t="s">
        <v>414</v>
      </c>
      <c r="E155" s="138" t="s">
        <v>65</v>
      </c>
      <c r="F155" s="119">
        <v>1</v>
      </c>
      <c r="G155" s="213">
        <v>84.08</v>
      </c>
      <c r="H155" s="226"/>
    </row>
    <row r="156" spans="1:8" s="122" customFormat="1" ht="10.5" customHeight="1">
      <c r="A156" s="186"/>
      <c r="B156" s="117" t="s">
        <v>2</v>
      </c>
      <c r="C156" s="138" t="s">
        <v>426</v>
      </c>
      <c r="D156" s="139" t="s">
        <v>425</v>
      </c>
      <c r="E156" s="138" t="s">
        <v>424</v>
      </c>
      <c r="F156" s="119">
        <v>1</v>
      </c>
      <c r="G156" s="213">
        <v>83.5</v>
      </c>
      <c r="H156" s="226"/>
    </row>
    <row r="157" spans="1:8" s="122" customFormat="1" ht="10.5" customHeight="1">
      <c r="A157" s="186"/>
      <c r="B157" s="117" t="s">
        <v>2</v>
      </c>
      <c r="C157" s="138" t="s">
        <v>473</v>
      </c>
      <c r="D157" s="139" t="s">
        <v>474</v>
      </c>
      <c r="E157" s="138" t="s">
        <v>74</v>
      </c>
      <c r="F157" s="119">
        <v>1</v>
      </c>
      <c r="G157" s="218">
        <v>91.6</v>
      </c>
      <c r="H157" s="226"/>
    </row>
    <row r="158" spans="1:8" s="122" customFormat="1" ht="10.5" customHeight="1">
      <c r="A158" s="186"/>
      <c r="B158" s="117" t="s">
        <v>2</v>
      </c>
      <c r="C158" s="138" t="s">
        <v>552</v>
      </c>
      <c r="D158" s="139" t="s">
        <v>553</v>
      </c>
      <c r="E158" s="138" t="s">
        <v>554</v>
      </c>
      <c r="F158" s="119">
        <v>1</v>
      </c>
      <c r="G158" s="218"/>
      <c r="H158" s="252">
        <v>44265</v>
      </c>
    </row>
    <row r="159" spans="1:8" s="122" customFormat="1" ht="10.5" customHeight="1">
      <c r="A159" s="186"/>
      <c r="B159" s="117" t="s">
        <v>2</v>
      </c>
      <c r="C159" s="138" t="s">
        <v>555</v>
      </c>
      <c r="D159" s="139" t="s">
        <v>556</v>
      </c>
      <c r="E159" s="138" t="s">
        <v>65</v>
      </c>
      <c r="F159" s="119">
        <v>1</v>
      </c>
      <c r="G159" s="218"/>
      <c r="H159" s="252">
        <v>44265</v>
      </c>
    </row>
    <row r="160" spans="1:8" s="122" customFormat="1" ht="10.5" customHeight="1">
      <c r="A160" s="186"/>
      <c r="B160" s="117" t="s">
        <v>2</v>
      </c>
      <c r="C160" s="138" t="s">
        <v>557</v>
      </c>
      <c r="D160" s="139" t="s">
        <v>558</v>
      </c>
      <c r="E160" s="138" t="s">
        <v>559</v>
      </c>
      <c r="F160" s="119">
        <v>1</v>
      </c>
      <c r="G160" s="218"/>
      <c r="H160" s="252">
        <v>44265</v>
      </c>
    </row>
    <row r="161" spans="1:8">
      <c r="B161" s="117" t="s">
        <v>2</v>
      </c>
      <c r="C161" s="138" t="s">
        <v>560</v>
      </c>
      <c r="D161" s="139" t="s">
        <v>561</v>
      </c>
      <c r="E161" s="138" t="s">
        <v>420</v>
      </c>
      <c r="F161" s="119">
        <v>1</v>
      </c>
      <c r="H161" s="252">
        <v>44265</v>
      </c>
    </row>
    <row r="162" spans="1:8">
      <c r="B162" s="117" t="s">
        <v>2</v>
      </c>
      <c r="C162" s="138" t="s">
        <v>607</v>
      </c>
      <c r="D162" s="139" t="s">
        <v>608</v>
      </c>
      <c r="E162" s="138" t="s">
        <v>96</v>
      </c>
      <c r="F162" s="119">
        <v>1</v>
      </c>
      <c r="H162" s="252">
        <v>44287</v>
      </c>
    </row>
    <row r="163" spans="1:8" s="41" customFormat="1" ht="12">
      <c r="A163" s="18"/>
      <c r="B163" s="34"/>
      <c r="C163" s="34"/>
      <c r="D163" s="35"/>
      <c r="E163" s="34"/>
      <c r="G163" s="199"/>
      <c r="H163" s="226"/>
    </row>
    <row r="164" spans="1:8" ht="16.5" customHeight="1" thickBot="1">
      <c r="A164" s="188"/>
      <c r="B164" s="37" t="s">
        <v>18</v>
      </c>
      <c r="C164" s="38"/>
      <c r="D164" s="39"/>
      <c r="E164" s="38"/>
      <c r="F164" s="40">
        <f>SUM(F122:F162)</f>
        <v>40</v>
      </c>
    </row>
    <row r="165" spans="1:8" ht="16.5" customHeight="1">
      <c r="A165" s="188"/>
      <c r="B165" s="59"/>
      <c r="C165" s="60"/>
      <c r="D165" s="61"/>
      <c r="E165" s="60"/>
      <c r="F165" s="62"/>
    </row>
    <row r="166" spans="1:8" ht="15" customHeight="1">
      <c r="B166" s="25" t="s">
        <v>6</v>
      </c>
      <c r="C166" s="21"/>
      <c r="D166" s="22"/>
      <c r="E166" s="21"/>
      <c r="F166" s="23"/>
    </row>
    <row r="167" spans="1:8" s="30" customFormat="1" ht="13.5" customHeight="1">
      <c r="A167" s="18"/>
      <c r="B167" s="26"/>
      <c r="C167" s="21"/>
      <c r="D167" s="22"/>
      <c r="E167" s="21"/>
      <c r="F167" s="23"/>
      <c r="G167" s="217"/>
      <c r="H167" s="249"/>
    </row>
    <row r="168" spans="1:8" ht="22.5">
      <c r="A168" s="183"/>
      <c r="B168" s="27" t="s">
        <v>13</v>
      </c>
      <c r="C168" s="27" t="s">
        <v>14</v>
      </c>
      <c r="D168" s="28" t="s">
        <v>15</v>
      </c>
      <c r="E168" s="27" t="s">
        <v>16</v>
      </c>
      <c r="F168" s="29" t="s">
        <v>17</v>
      </c>
    </row>
    <row r="169" spans="1:8" ht="12" customHeight="1">
      <c r="B169" s="31" t="s">
        <v>202</v>
      </c>
      <c r="C169" s="31" t="s">
        <v>203</v>
      </c>
      <c r="D169" s="32" t="s">
        <v>204</v>
      </c>
      <c r="E169" s="31" t="s">
        <v>96</v>
      </c>
      <c r="F169" s="33">
        <v>1</v>
      </c>
      <c r="G169" s="219">
        <v>2940.25</v>
      </c>
    </row>
    <row r="170" spans="1:8" ht="12" customHeight="1">
      <c r="B170" s="34"/>
      <c r="C170" s="34"/>
      <c r="D170" s="35"/>
      <c r="E170" s="34"/>
      <c r="F170" s="36"/>
    </row>
    <row r="171" spans="1:8" ht="16.5" customHeight="1" thickBot="1">
      <c r="A171" s="188"/>
      <c r="B171" s="37" t="s">
        <v>18</v>
      </c>
      <c r="C171" s="38"/>
      <c r="D171" s="39"/>
      <c r="E171" s="38"/>
      <c r="F171" s="40">
        <f>SUM(F169)</f>
        <v>1</v>
      </c>
    </row>
    <row r="172" spans="1:8" ht="12" customHeight="1">
      <c r="B172" s="34"/>
      <c r="C172" s="34"/>
      <c r="D172" s="35"/>
      <c r="E172" s="34"/>
      <c r="F172" s="36"/>
    </row>
    <row r="173" spans="1:8" ht="27.95" customHeight="1">
      <c r="A173" s="188"/>
      <c r="B173" s="25" t="s">
        <v>7</v>
      </c>
      <c r="C173" s="21"/>
      <c r="D173" s="22"/>
      <c r="E173" s="21"/>
      <c r="F173" s="23"/>
    </row>
    <row r="174" spans="1:8" ht="19.5" customHeight="1">
      <c r="B174" s="26"/>
      <c r="C174" s="21"/>
      <c r="D174" s="22"/>
      <c r="E174" s="21"/>
      <c r="F174" s="23"/>
    </row>
    <row r="175" spans="1:8" s="30" customFormat="1" ht="26.25" customHeight="1">
      <c r="A175" s="18"/>
      <c r="B175" s="27" t="s">
        <v>13</v>
      </c>
      <c r="C175" s="27" t="s">
        <v>14</v>
      </c>
      <c r="D175" s="28" t="s">
        <v>15</v>
      </c>
      <c r="E175" s="27" t="s">
        <v>16</v>
      </c>
      <c r="F175" s="29" t="s">
        <v>17</v>
      </c>
      <c r="G175" s="217"/>
      <c r="H175" s="249"/>
    </row>
    <row r="176" spans="1:8" ht="11.25" customHeight="1">
      <c r="A176" s="183"/>
      <c r="B176" s="31" t="s">
        <v>7</v>
      </c>
      <c r="C176" s="31" t="s">
        <v>331</v>
      </c>
      <c r="D176" s="32" t="s">
        <v>447</v>
      </c>
      <c r="E176" s="31" t="s">
        <v>54</v>
      </c>
      <c r="F176" s="33">
        <v>1</v>
      </c>
      <c r="G176" s="214">
        <v>855.16</v>
      </c>
    </row>
    <row r="177" spans="1:8" ht="11.25" customHeight="1">
      <c r="B177" s="31" t="s">
        <v>7</v>
      </c>
      <c r="C177" s="31" t="s">
        <v>321</v>
      </c>
      <c r="D177" s="32" t="s">
        <v>450</v>
      </c>
      <c r="E177" s="31" t="s">
        <v>78</v>
      </c>
      <c r="F177" s="33">
        <v>1</v>
      </c>
      <c r="G177" s="214">
        <v>866.04</v>
      </c>
    </row>
    <row r="178" spans="1:8" ht="11.25" customHeight="1">
      <c r="B178" s="31" t="s">
        <v>7</v>
      </c>
      <c r="C178" s="31" t="s">
        <v>108</v>
      </c>
      <c r="D178" s="32" t="s">
        <v>109</v>
      </c>
      <c r="E178" s="31" t="s">
        <v>96</v>
      </c>
      <c r="F178" s="33">
        <v>1</v>
      </c>
      <c r="G178" s="215">
        <v>643.70000000000005</v>
      </c>
    </row>
    <row r="179" spans="1:8" ht="11.25" customHeight="1">
      <c r="B179" s="31" t="s">
        <v>7</v>
      </c>
      <c r="C179" s="31" t="s">
        <v>298</v>
      </c>
      <c r="D179" s="32" t="s">
        <v>100</v>
      </c>
      <c r="E179" s="31" t="s">
        <v>96</v>
      </c>
      <c r="F179" s="33">
        <v>1</v>
      </c>
      <c r="G179" s="215">
        <f>1090.92+1091.5</f>
        <v>2182.42</v>
      </c>
    </row>
    <row r="180" spans="1:8" ht="11.25" customHeight="1">
      <c r="B180" s="31" t="s">
        <v>7</v>
      </c>
      <c r="C180" s="31" t="s">
        <v>416</v>
      </c>
      <c r="D180" s="32" t="s">
        <v>100</v>
      </c>
      <c r="E180" s="31" t="s">
        <v>96</v>
      </c>
      <c r="F180" s="33">
        <v>1</v>
      </c>
      <c r="G180" s="216" t="s">
        <v>502</v>
      </c>
    </row>
    <row r="181" spans="1:8" ht="11.25" customHeight="1">
      <c r="B181" s="70" t="s">
        <v>7</v>
      </c>
      <c r="C181" s="70" t="s">
        <v>415</v>
      </c>
      <c r="D181" s="71" t="s">
        <v>204</v>
      </c>
      <c r="E181" s="69" t="s">
        <v>96</v>
      </c>
      <c r="F181" s="72">
        <v>1</v>
      </c>
      <c r="G181" s="216" t="s">
        <v>502</v>
      </c>
    </row>
    <row r="182" spans="1:8" ht="11.25" customHeight="1">
      <c r="B182" s="154"/>
      <c r="C182" s="154"/>
      <c r="D182" s="155"/>
      <c r="E182" s="154"/>
      <c r="F182" s="156"/>
    </row>
    <row r="183" spans="1:8" s="122" customFormat="1" ht="17.25" customHeight="1" thickBot="1">
      <c r="A183" s="186"/>
      <c r="B183" s="125" t="s">
        <v>18</v>
      </c>
      <c r="C183" s="126"/>
      <c r="D183" s="127"/>
      <c r="E183" s="126"/>
      <c r="F183" s="128">
        <f>SUM(F176:F181)</f>
        <v>6</v>
      </c>
      <c r="G183" s="199"/>
      <c r="H183" s="226"/>
    </row>
    <row r="184" spans="1:8" s="122" customFormat="1" ht="17.25" customHeight="1">
      <c r="A184" s="186"/>
      <c r="B184" s="59"/>
      <c r="C184" s="60"/>
      <c r="D184" s="61"/>
      <c r="E184" s="60"/>
      <c r="F184" s="62"/>
      <c r="G184" s="199"/>
      <c r="H184" s="226"/>
    </row>
    <row r="185" spans="1:8" ht="15.75" customHeight="1">
      <c r="A185" s="188"/>
      <c r="B185" s="20" t="s">
        <v>503</v>
      </c>
      <c r="C185" s="21"/>
      <c r="D185" s="22"/>
      <c r="E185" s="21"/>
      <c r="F185" s="63"/>
    </row>
    <row r="186" spans="1:8" ht="24.75" customHeight="1">
      <c r="A186" s="188"/>
      <c r="B186" s="25" t="s">
        <v>3</v>
      </c>
      <c r="C186" s="21"/>
      <c r="D186" s="22"/>
      <c r="E186" s="21"/>
      <c r="F186" s="63"/>
    </row>
    <row r="187" spans="1:8" ht="15.75" customHeight="1">
      <c r="A187" s="188"/>
      <c r="B187" s="26"/>
      <c r="C187" s="21"/>
      <c r="D187" s="22"/>
      <c r="E187" s="21"/>
      <c r="F187" s="23"/>
    </row>
    <row r="188" spans="1:8" ht="21" customHeight="1">
      <c r="A188" s="188"/>
      <c r="B188" s="27" t="s">
        <v>13</v>
      </c>
      <c r="C188" s="27" t="s">
        <v>14</v>
      </c>
      <c r="D188" s="28" t="s">
        <v>15</v>
      </c>
      <c r="E188" s="27" t="s">
        <v>16</v>
      </c>
      <c r="F188" s="29" t="s">
        <v>17</v>
      </c>
    </row>
    <row r="189" spans="1:8" ht="16.5" customHeight="1">
      <c r="A189" s="188"/>
      <c r="B189" s="70" t="s">
        <v>408</v>
      </c>
      <c r="C189" s="76" t="s">
        <v>321</v>
      </c>
      <c r="D189" s="68" t="s">
        <v>450</v>
      </c>
      <c r="E189" s="31" t="s">
        <v>78</v>
      </c>
      <c r="F189" s="44">
        <v>1</v>
      </c>
      <c r="G189" s="213" t="s">
        <v>502</v>
      </c>
    </row>
    <row r="190" spans="1:8" s="86" customFormat="1" ht="12" customHeight="1">
      <c r="A190" s="192"/>
      <c r="B190" s="70" t="s">
        <v>408</v>
      </c>
      <c r="C190" s="31" t="s">
        <v>331</v>
      </c>
      <c r="D190" s="32" t="s">
        <v>447</v>
      </c>
      <c r="E190" s="31" t="s">
        <v>54</v>
      </c>
      <c r="F190" s="44">
        <v>1</v>
      </c>
      <c r="G190" s="213" t="s">
        <v>502</v>
      </c>
      <c r="H190" s="227"/>
    </row>
    <row r="191" spans="1:8" s="86" customFormat="1" ht="12" customHeight="1">
      <c r="A191" s="192"/>
      <c r="B191" s="85" t="s">
        <v>322</v>
      </c>
      <c r="C191" s="85" t="s">
        <v>373</v>
      </c>
      <c r="D191" s="109" t="s">
        <v>100</v>
      </c>
      <c r="E191" s="85" t="s">
        <v>96</v>
      </c>
      <c r="F191" s="110">
        <v>1</v>
      </c>
      <c r="G191" s="213" t="s">
        <v>502</v>
      </c>
      <c r="H191" s="227"/>
    </row>
    <row r="192" spans="1:8" s="86" customFormat="1" ht="12" customHeight="1">
      <c r="A192" s="193"/>
      <c r="B192" s="70" t="s">
        <v>408</v>
      </c>
      <c r="C192" s="31" t="s">
        <v>323</v>
      </c>
      <c r="D192" s="43" t="s">
        <v>324</v>
      </c>
      <c r="E192" s="31" t="s">
        <v>96</v>
      </c>
      <c r="F192" s="33">
        <v>1</v>
      </c>
      <c r="G192" s="213">
        <v>259.07</v>
      </c>
      <c r="H192" s="227"/>
    </row>
    <row r="193" spans="1:8" ht="12" customHeight="1">
      <c r="A193" s="188"/>
      <c r="B193" s="31" t="s">
        <v>322</v>
      </c>
      <c r="C193" s="31" t="s">
        <v>325</v>
      </c>
      <c r="D193" s="43" t="s">
        <v>326</v>
      </c>
      <c r="E193" s="31" t="s">
        <v>96</v>
      </c>
      <c r="F193" s="33">
        <v>1</v>
      </c>
      <c r="G193" s="213">
        <f>97.79+26.71+107.87+31.89</f>
        <v>264.26</v>
      </c>
    </row>
    <row r="194" spans="1:8" ht="12" customHeight="1">
      <c r="A194" s="188"/>
      <c r="B194" s="31" t="s">
        <v>322</v>
      </c>
      <c r="C194" s="31" t="s">
        <v>327</v>
      </c>
      <c r="D194" s="43" t="s">
        <v>328</v>
      </c>
      <c r="E194" s="31" t="s">
        <v>96</v>
      </c>
      <c r="F194" s="33">
        <v>1</v>
      </c>
      <c r="G194" s="213">
        <v>403.9</v>
      </c>
    </row>
    <row r="195" spans="1:8" ht="12" customHeight="1">
      <c r="A195" s="188"/>
      <c r="B195" s="70" t="s">
        <v>408</v>
      </c>
      <c r="C195" s="70" t="s">
        <v>329</v>
      </c>
      <c r="D195" s="71" t="s">
        <v>330</v>
      </c>
      <c r="E195" s="70" t="s">
        <v>96</v>
      </c>
      <c r="F195" s="44">
        <v>1</v>
      </c>
      <c r="G195" s="213">
        <v>106.5</v>
      </c>
    </row>
    <row r="196" spans="1:8" s="173" customFormat="1" ht="12" customHeight="1">
      <c r="A196" s="194" t="s">
        <v>500</v>
      </c>
      <c r="B196" s="178" t="s">
        <v>408</v>
      </c>
      <c r="C196" s="83" t="s">
        <v>102</v>
      </c>
      <c r="D196" s="166" t="s">
        <v>103</v>
      </c>
      <c r="E196" s="83" t="s">
        <v>96</v>
      </c>
      <c r="F196" s="179">
        <v>1</v>
      </c>
      <c r="G196" s="213">
        <f>89.7+101.4</f>
        <v>191.10000000000002</v>
      </c>
      <c r="H196" s="227"/>
    </row>
    <row r="197" spans="1:8" s="86" customFormat="1" ht="12" customHeight="1">
      <c r="A197" s="192"/>
      <c r="B197" s="69" t="s">
        <v>322</v>
      </c>
      <c r="C197" s="70" t="s">
        <v>357</v>
      </c>
      <c r="D197" s="71" t="s">
        <v>358</v>
      </c>
      <c r="E197" s="70" t="s">
        <v>96</v>
      </c>
      <c r="F197" s="72">
        <v>1</v>
      </c>
      <c r="G197" s="213">
        <f>274.3+37+38.2</f>
        <v>349.5</v>
      </c>
      <c r="H197" s="227"/>
    </row>
    <row r="198" spans="1:8">
      <c r="B198" s="69" t="s">
        <v>322</v>
      </c>
      <c r="C198" s="70" t="s">
        <v>359</v>
      </c>
      <c r="D198" s="71" t="s">
        <v>360</v>
      </c>
      <c r="E198" s="70" t="s">
        <v>96</v>
      </c>
      <c r="F198" s="72">
        <v>1</v>
      </c>
      <c r="G198" s="213">
        <f>202.3+21.46</f>
        <v>223.76000000000002</v>
      </c>
    </row>
    <row r="199" spans="1:8">
      <c r="B199" s="70" t="s">
        <v>408</v>
      </c>
      <c r="C199" s="70" t="s">
        <v>361</v>
      </c>
      <c r="D199" s="71" t="s">
        <v>362</v>
      </c>
      <c r="E199" s="70" t="s">
        <v>96</v>
      </c>
      <c r="F199" s="72">
        <v>1</v>
      </c>
      <c r="G199" s="213">
        <f>113.3+17.25</f>
        <v>130.55000000000001</v>
      </c>
    </row>
    <row r="200" spans="1:8" s="122" customFormat="1">
      <c r="A200" s="186"/>
      <c r="B200" s="70" t="s">
        <v>408</v>
      </c>
      <c r="C200" s="124" t="s">
        <v>383</v>
      </c>
      <c r="D200" s="131" t="s">
        <v>456</v>
      </c>
      <c r="E200" s="79" t="s">
        <v>54</v>
      </c>
      <c r="F200" s="133">
        <v>1</v>
      </c>
      <c r="G200" s="213" t="s">
        <v>502</v>
      </c>
      <c r="H200" s="226"/>
    </row>
    <row r="201" spans="1:8" s="122" customFormat="1" ht="12" customHeight="1">
      <c r="A201" s="186"/>
      <c r="B201" s="70" t="s">
        <v>408</v>
      </c>
      <c r="C201" s="78" t="s">
        <v>409</v>
      </c>
      <c r="D201" s="132" t="s">
        <v>457</v>
      </c>
      <c r="E201" s="79" t="s">
        <v>54</v>
      </c>
      <c r="F201" s="134">
        <v>1</v>
      </c>
      <c r="G201" s="213">
        <v>280.45</v>
      </c>
      <c r="H201" s="226"/>
    </row>
    <row r="202" spans="1:8" s="122" customFormat="1" ht="12" customHeight="1">
      <c r="A202" s="186"/>
      <c r="B202" s="70" t="s">
        <v>408</v>
      </c>
      <c r="C202" s="69" t="s">
        <v>126</v>
      </c>
      <c r="D202" s="135" t="s">
        <v>127</v>
      </c>
      <c r="E202" s="120" t="s">
        <v>96</v>
      </c>
      <c r="F202" s="136">
        <v>1</v>
      </c>
      <c r="G202" s="213" t="s">
        <v>502</v>
      </c>
      <c r="H202" s="226"/>
    </row>
    <row r="203" spans="1:8">
      <c r="B203" s="70" t="s">
        <v>408</v>
      </c>
      <c r="C203" s="69" t="s">
        <v>57</v>
      </c>
      <c r="D203" s="135" t="s">
        <v>58</v>
      </c>
      <c r="E203" s="120" t="s">
        <v>54</v>
      </c>
      <c r="F203" s="136">
        <v>1</v>
      </c>
      <c r="G203" s="213" t="s">
        <v>502</v>
      </c>
    </row>
    <row r="204" spans="1:8">
      <c r="B204" s="42" t="s">
        <v>408</v>
      </c>
      <c r="C204" s="31" t="s">
        <v>97</v>
      </c>
      <c r="D204" s="143" t="s">
        <v>98</v>
      </c>
      <c r="E204" s="117" t="s">
        <v>96</v>
      </c>
      <c r="F204" s="144">
        <v>1</v>
      </c>
      <c r="G204" s="213" t="s">
        <v>502</v>
      </c>
    </row>
    <row r="205" spans="1:8">
      <c r="B205" s="145" t="s">
        <v>408</v>
      </c>
      <c r="C205" s="146" t="s">
        <v>120</v>
      </c>
      <c r="D205" s="147" t="s">
        <v>121</v>
      </c>
      <c r="E205" s="148" t="s">
        <v>96</v>
      </c>
      <c r="F205" s="149">
        <v>1</v>
      </c>
      <c r="G205" s="213" t="s">
        <v>502</v>
      </c>
    </row>
    <row r="206" spans="1:8">
      <c r="A206" s="18" t="s">
        <v>500</v>
      </c>
      <c r="B206" s="117" t="s">
        <v>408</v>
      </c>
      <c r="C206" s="117" t="s">
        <v>130</v>
      </c>
      <c r="D206" s="118" t="s">
        <v>449</v>
      </c>
      <c r="E206" s="117" t="s">
        <v>96</v>
      </c>
      <c r="F206" s="119">
        <v>1</v>
      </c>
      <c r="G206" s="213" t="s">
        <v>502</v>
      </c>
    </row>
    <row r="207" spans="1:8">
      <c r="B207" s="117" t="s">
        <v>408</v>
      </c>
      <c r="C207" s="117" t="s">
        <v>336</v>
      </c>
      <c r="D207" s="118" t="s">
        <v>337</v>
      </c>
      <c r="E207" s="117" t="s">
        <v>138</v>
      </c>
      <c r="F207" s="119">
        <v>1</v>
      </c>
      <c r="G207" s="213" t="s">
        <v>502</v>
      </c>
    </row>
    <row r="208" spans="1:8">
      <c r="B208" s="117" t="s">
        <v>428</v>
      </c>
      <c r="C208" s="117" t="s">
        <v>429</v>
      </c>
      <c r="D208" s="118" t="s">
        <v>75</v>
      </c>
      <c r="E208" s="117" t="s">
        <v>427</v>
      </c>
      <c r="F208" s="119">
        <v>1</v>
      </c>
      <c r="G208" s="213">
        <v>356</v>
      </c>
    </row>
    <row r="209" spans="1:10">
      <c r="B209" s="120" t="s">
        <v>408</v>
      </c>
      <c r="C209" s="150" t="s">
        <v>430</v>
      </c>
      <c r="D209" s="151" t="s">
        <v>431</v>
      </c>
      <c r="E209" s="150" t="s">
        <v>96</v>
      </c>
      <c r="F209" s="152">
        <v>1</v>
      </c>
      <c r="G209" s="213">
        <v>417.86</v>
      </c>
    </row>
    <row r="210" spans="1:10">
      <c r="B210" s="70" t="s">
        <v>408</v>
      </c>
      <c r="C210" s="70" t="s">
        <v>373</v>
      </c>
      <c r="D210" s="71" t="s">
        <v>100</v>
      </c>
      <c r="E210" s="70" t="s">
        <v>96</v>
      </c>
      <c r="F210" s="72">
        <v>1</v>
      </c>
      <c r="G210" s="213" t="s">
        <v>502</v>
      </c>
    </row>
    <row r="211" spans="1:10">
      <c r="B211" s="70" t="s">
        <v>408</v>
      </c>
      <c r="C211" s="78" t="s">
        <v>440</v>
      </c>
      <c r="D211" s="102" t="s">
        <v>113</v>
      </c>
      <c r="E211" s="70" t="s">
        <v>96</v>
      </c>
      <c r="F211" s="72">
        <v>1</v>
      </c>
      <c r="G211" s="213">
        <v>326.82</v>
      </c>
    </row>
    <row r="212" spans="1:10">
      <c r="B212" s="70" t="s">
        <v>408</v>
      </c>
      <c r="C212" s="31" t="s">
        <v>122</v>
      </c>
      <c r="D212" s="32" t="s">
        <v>123</v>
      </c>
      <c r="E212" s="31" t="s">
        <v>96</v>
      </c>
      <c r="F212" s="72">
        <v>1</v>
      </c>
      <c r="G212" s="213">
        <v>450.75</v>
      </c>
      <c r="I212" s="167"/>
      <c r="J212" s="167"/>
    </row>
    <row r="213" spans="1:10" s="167" customFormat="1">
      <c r="A213" s="184" t="s">
        <v>500</v>
      </c>
      <c r="B213" s="83" t="s">
        <v>408</v>
      </c>
      <c r="C213" s="83" t="s">
        <v>119</v>
      </c>
      <c r="D213" s="166" t="s">
        <v>499</v>
      </c>
      <c r="E213" s="83" t="s">
        <v>96</v>
      </c>
      <c r="F213" s="72">
        <v>1</v>
      </c>
      <c r="G213" s="220">
        <v>304</v>
      </c>
      <c r="H213" s="226"/>
    </row>
    <row r="214" spans="1:10">
      <c r="B214" s="42" t="s">
        <v>408</v>
      </c>
      <c r="C214" s="31" t="s">
        <v>446</v>
      </c>
      <c r="D214" s="32" t="s">
        <v>145</v>
      </c>
      <c r="E214" s="31" t="s">
        <v>138</v>
      </c>
      <c r="F214" s="72">
        <v>1</v>
      </c>
      <c r="G214" s="214">
        <f>253.35+260.79</f>
        <v>514.14</v>
      </c>
    </row>
    <row r="215" spans="1:10">
      <c r="A215" s="18" t="s">
        <v>500</v>
      </c>
      <c r="B215" s="42" t="s">
        <v>408</v>
      </c>
      <c r="C215" s="138" t="s">
        <v>154</v>
      </c>
      <c r="D215" s="153" t="s">
        <v>484</v>
      </c>
      <c r="E215" s="138" t="s">
        <v>138</v>
      </c>
      <c r="F215" s="72">
        <v>1</v>
      </c>
      <c r="G215" s="220">
        <v>547.21</v>
      </c>
    </row>
    <row r="216" spans="1:10">
      <c r="B216" s="70" t="s">
        <v>408</v>
      </c>
      <c r="C216" s="79" t="s">
        <v>463</v>
      </c>
      <c r="D216" s="137" t="s">
        <v>382</v>
      </c>
      <c r="E216" s="79" t="s">
        <v>43</v>
      </c>
      <c r="F216" s="72">
        <v>1</v>
      </c>
      <c r="G216" s="220">
        <v>414.52</v>
      </c>
    </row>
    <row r="217" spans="1:10">
      <c r="B217" s="70" t="s">
        <v>408</v>
      </c>
      <c r="C217" s="70" t="s">
        <v>297</v>
      </c>
      <c r="D217" s="71" t="s">
        <v>294</v>
      </c>
      <c r="E217" s="70" t="s">
        <v>286</v>
      </c>
      <c r="F217" s="72">
        <v>1</v>
      </c>
      <c r="G217" s="214">
        <v>216.9</v>
      </c>
    </row>
    <row r="218" spans="1:10">
      <c r="B218" s="120" t="s">
        <v>469</v>
      </c>
      <c r="C218" s="120" t="s">
        <v>468</v>
      </c>
      <c r="D218" s="121" t="s">
        <v>467</v>
      </c>
      <c r="E218" s="120" t="s">
        <v>30</v>
      </c>
      <c r="F218" s="81">
        <v>1</v>
      </c>
      <c r="G218" s="220">
        <f>142.86+54.5+5</f>
        <v>202.36</v>
      </c>
    </row>
    <row r="219" spans="1:10">
      <c r="B219" s="117" t="s">
        <v>511</v>
      </c>
      <c r="C219" s="117" t="s">
        <v>512</v>
      </c>
      <c r="D219" s="118" t="s">
        <v>513</v>
      </c>
      <c r="E219" s="117" t="s">
        <v>96</v>
      </c>
      <c r="F219" s="119">
        <v>1</v>
      </c>
      <c r="H219" s="251">
        <v>44000</v>
      </c>
    </row>
    <row r="220" spans="1:10">
      <c r="B220" s="117" t="s">
        <v>510</v>
      </c>
      <c r="C220" s="117" t="s">
        <v>514</v>
      </c>
      <c r="D220" s="118" t="s">
        <v>515</v>
      </c>
      <c r="E220" s="117" t="s">
        <v>96</v>
      </c>
      <c r="F220" s="119">
        <v>1</v>
      </c>
      <c r="H220" s="251">
        <v>44000</v>
      </c>
    </row>
    <row r="221" spans="1:10">
      <c r="B221" s="42" t="s">
        <v>408</v>
      </c>
      <c r="C221" s="117" t="s">
        <v>543</v>
      </c>
      <c r="D221" s="118" t="s">
        <v>545</v>
      </c>
      <c r="E221" s="117" t="s">
        <v>65</v>
      </c>
      <c r="F221" s="119">
        <v>1</v>
      </c>
      <c r="G221" s="199">
        <v>368.81</v>
      </c>
      <c r="H221" s="251">
        <v>44166</v>
      </c>
    </row>
    <row r="222" spans="1:10">
      <c r="B222" s="42" t="s">
        <v>408</v>
      </c>
      <c r="C222" s="138" t="s">
        <v>418</v>
      </c>
      <c r="D222" s="153" t="s">
        <v>419</v>
      </c>
      <c r="E222" s="138" t="s">
        <v>420</v>
      </c>
      <c r="F222" s="119">
        <v>1</v>
      </c>
      <c r="G222" s="220" t="s">
        <v>502</v>
      </c>
      <c r="H222" s="251">
        <v>44197</v>
      </c>
    </row>
    <row r="223" spans="1:10">
      <c r="B223" s="42" t="s">
        <v>408</v>
      </c>
      <c r="C223" s="31" t="s">
        <v>45</v>
      </c>
      <c r="D223" s="32" t="s">
        <v>46</v>
      </c>
      <c r="E223" s="31" t="s">
        <v>43</v>
      </c>
      <c r="F223" s="119">
        <v>1</v>
      </c>
      <c r="G223" s="220" t="s">
        <v>502</v>
      </c>
      <c r="H223" s="251">
        <v>44197</v>
      </c>
    </row>
    <row r="224" spans="1:10">
      <c r="B224" s="42" t="s">
        <v>408</v>
      </c>
      <c r="C224" s="31" t="s">
        <v>136</v>
      </c>
      <c r="D224" s="32" t="s">
        <v>137</v>
      </c>
      <c r="E224" s="31" t="s">
        <v>138</v>
      </c>
      <c r="F224" s="119">
        <v>1</v>
      </c>
      <c r="G224" s="220" t="s">
        <v>502</v>
      </c>
      <c r="H224" s="251">
        <v>44197</v>
      </c>
    </row>
    <row r="225" spans="1:9">
      <c r="B225" s="42" t="s">
        <v>408</v>
      </c>
      <c r="C225" s="42" t="s">
        <v>295</v>
      </c>
      <c r="D225" s="43" t="s">
        <v>296</v>
      </c>
      <c r="E225" s="42" t="s">
        <v>286</v>
      </c>
      <c r="F225" s="119">
        <v>1</v>
      </c>
      <c r="G225" s="220" t="s">
        <v>502</v>
      </c>
      <c r="H225" s="251">
        <v>44197</v>
      </c>
    </row>
    <row r="226" spans="1:9">
      <c r="B226" s="42" t="s">
        <v>408</v>
      </c>
      <c r="C226" s="31" t="s">
        <v>31</v>
      </c>
      <c r="D226" s="32" t="s">
        <v>32</v>
      </c>
      <c r="E226" s="31" t="s">
        <v>30</v>
      </c>
      <c r="F226" s="119">
        <v>1</v>
      </c>
      <c r="G226" s="220" t="s">
        <v>502</v>
      </c>
      <c r="H226" s="251">
        <v>44197</v>
      </c>
    </row>
    <row r="227" spans="1:9">
      <c r="B227" s="42" t="s">
        <v>408</v>
      </c>
      <c r="C227" s="138" t="s">
        <v>451</v>
      </c>
      <c r="D227" s="139" t="s">
        <v>407</v>
      </c>
      <c r="E227" s="138" t="s">
        <v>24</v>
      </c>
      <c r="F227" s="119">
        <v>1</v>
      </c>
      <c r="G227" s="220" t="s">
        <v>502</v>
      </c>
      <c r="H227" s="251">
        <v>44197</v>
      </c>
    </row>
    <row r="228" spans="1:9">
      <c r="B228" s="42" t="s">
        <v>408</v>
      </c>
      <c r="C228" s="31" t="s">
        <v>76</v>
      </c>
      <c r="D228" s="32" t="s">
        <v>77</v>
      </c>
      <c r="E228" s="31" t="s">
        <v>78</v>
      </c>
      <c r="F228" s="119">
        <v>1</v>
      </c>
      <c r="G228" s="220" t="s">
        <v>502</v>
      </c>
      <c r="H228" s="251">
        <v>44197</v>
      </c>
    </row>
    <row r="229" spans="1:9" ht="12.75" customHeight="1">
      <c r="B229" s="42" t="s">
        <v>408</v>
      </c>
      <c r="C229" s="117" t="s">
        <v>610</v>
      </c>
      <c r="D229" s="118" t="s">
        <v>611</v>
      </c>
      <c r="E229" s="117" t="s">
        <v>30</v>
      </c>
      <c r="F229" s="119">
        <v>1</v>
      </c>
      <c r="G229" s="199">
        <v>391.01</v>
      </c>
      <c r="H229" s="251">
        <v>44361</v>
      </c>
      <c r="I229" s="122"/>
    </row>
    <row r="230" spans="1:9">
      <c r="B230" s="140"/>
      <c r="C230" s="140"/>
      <c r="D230" s="141"/>
      <c r="E230" s="140"/>
      <c r="F230" s="142"/>
    </row>
    <row r="231" spans="1:9" ht="12.75" thickBot="1">
      <c r="B231" s="64" t="s">
        <v>18</v>
      </c>
      <c r="C231" s="65"/>
      <c r="D231" s="66"/>
      <c r="E231" s="65"/>
      <c r="F231" s="67">
        <f>SUM(F189:F229)</f>
        <v>41</v>
      </c>
    </row>
    <row r="232" spans="1:9" ht="35.1" customHeight="1">
      <c r="A232" s="188"/>
      <c r="B232" s="20" t="s">
        <v>19</v>
      </c>
      <c r="C232" s="21"/>
      <c r="D232" s="22"/>
      <c r="E232" s="21"/>
      <c r="F232" s="23"/>
    </row>
    <row r="233" spans="1:9" ht="18" customHeight="1">
      <c r="B233" s="25" t="s">
        <v>3</v>
      </c>
      <c r="C233" s="21"/>
      <c r="D233" s="22"/>
      <c r="E233" s="21"/>
      <c r="F233" s="23"/>
    </row>
    <row r="234" spans="1:9" ht="15" customHeight="1">
      <c r="B234" s="26"/>
      <c r="C234" s="21"/>
      <c r="D234" s="22"/>
      <c r="E234" s="21"/>
      <c r="F234" s="23"/>
    </row>
    <row r="235" spans="1:9" s="30" customFormat="1" ht="26.25" customHeight="1">
      <c r="A235" s="18"/>
      <c r="B235" s="27" t="s">
        <v>13</v>
      </c>
      <c r="C235" s="27" t="s">
        <v>14</v>
      </c>
      <c r="D235" s="28" t="s">
        <v>15</v>
      </c>
      <c r="E235" s="27" t="s">
        <v>16</v>
      </c>
      <c r="F235" s="29" t="s">
        <v>17</v>
      </c>
      <c r="G235" s="217"/>
      <c r="H235" s="249"/>
    </row>
    <row r="236" spans="1:9">
      <c r="A236" s="183"/>
      <c r="B236" s="70" t="s">
        <v>217</v>
      </c>
      <c r="C236" s="70" t="s">
        <v>406</v>
      </c>
      <c r="D236" s="71" t="s">
        <v>453</v>
      </c>
      <c r="E236" s="70" t="s">
        <v>218</v>
      </c>
      <c r="F236" s="72">
        <v>1</v>
      </c>
      <c r="G236" s="213">
        <v>212.9</v>
      </c>
    </row>
    <row r="237" spans="1:9" s="122" customFormat="1">
      <c r="A237" s="186"/>
      <c r="B237" s="70" t="s">
        <v>217</v>
      </c>
      <c r="C237" s="70" t="s">
        <v>240</v>
      </c>
      <c r="D237" s="71" t="s">
        <v>241</v>
      </c>
      <c r="E237" s="70" t="s">
        <v>242</v>
      </c>
      <c r="F237" s="72">
        <v>1</v>
      </c>
      <c r="G237" s="215">
        <v>298</v>
      </c>
      <c r="H237" s="226"/>
    </row>
    <row r="238" spans="1:9">
      <c r="B238" s="70" t="s">
        <v>239</v>
      </c>
      <c r="C238" s="70" t="s">
        <v>299</v>
      </c>
      <c r="D238" s="71" t="s">
        <v>300</v>
      </c>
      <c r="E238" s="70" t="s">
        <v>78</v>
      </c>
      <c r="F238" s="72">
        <v>1</v>
      </c>
      <c r="G238" s="215">
        <f>100.8+112.1</f>
        <v>212.89999999999998</v>
      </c>
    </row>
    <row r="239" spans="1:9" ht="10.5" customHeight="1">
      <c r="B239" s="70" t="s">
        <v>376</v>
      </c>
      <c r="C239" s="70" t="s">
        <v>366</v>
      </c>
      <c r="D239" s="71" t="s">
        <v>367</v>
      </c>
      <c r="E239" s="70" t="s">
        <v>71</v>
      </c>
      <c r="F239" s="72">
        <v>1</v>
      </c>
      <c r="G239" s="215">
        <v>168</v>
      </c>
    </row>
    <row r="240" spans="1:9" ht="12.75" customHeight="1">
      <c r="B240" s="69" t="s">
        <v>8</v>
      </c>
      <c r="C240" s="69" t="s">
        <v>208</v>
      </c>
      <c r="D240" s="73" t="s">
        <v>209</v>
      </c>
      <c r="E240" s="69" t="s">
        <v>210</v>
      </c>
      <c r="F240" s="74">
        <v>1</v>
      </c>
      <c r="G240" s="214">
        <v>120</v>
      </c>
    </row>
    <row r="241" spans="1:8">
      <c r="B241" s="69" t="s">
        <v>8</v>
      </c>
      <c r="C241" s="70" t="s">
        <v>211</v>
      </c>
      <c r="D241" s="71" t="s">
        <v>212</v>
      </c>
      <c r="E241" s="70" t="s">
        <v>213</v>
      </c>
      <c r="F241" s="72">
        <v>1</v>
      </c>
      <c r="G241" s="213">
        <v>323.5</v>
      </c>
    </row>
    <row r="242" spans="1:8" s="167" customFormat="1">
      <c r="A242" s="184"/>
      <c r="B242" s="104" t="s">
        <v>8</v>
      </c>
      <c r="C242" s="106" t="s">
        <v>214</v>
      </c>
      <c r="D242" s="168" t="s">
        <v>454</v>
      </c>
      <c r="E242" s="106" t="s">
        <v>213</v>
      </c>
      <c r="F242" s="169">
        <v>1</v>
      </c>
      <c r="G242" s="214">
        <v>529.95000000000005</v>
      </c>
      <c r="H242" s="226"/>
    </row>
    <row r="243" spans="1:8">
      <c r="B243" s="69" t="s">
        <v>8</v>
      </c>
      <c r="C243" s="70" t="s">
        <v>31</v>
      </c>
      <c r="D243" s="71" t="s">
        <v>32</v>
      </c>
      <c r="E243" s="70" t="s">
        <v>30</v>
      </c>
      <c r="F243" s="72">
        <v>1</v>
      </c>
      <c r="G243" s="216" t="s">
        <v>502</v>
      </c>
    </row>
    <row r="244" spans="1:8">
      <c r="B244" s="69" t="s">
        <v>8</v>
      </c>
      <c r="C244" s="70" t="s">
        <v>215</v>
      </c>
      <c r="D244" s="71" t="s">
        <v>216</v>
      </c>
      <c r="E244" s="70" t="s">
        <v>30</v>
      </c>
      <c r="F244" s="72">
        <v>1</v>
      </c>
      <c r="G244" s="213">
        <f>112.3+71.9+139.2</f>
        <v>323.39999999999998</v>
      </c>
    </row>
    <row r="245" spans="1:8">
      <c r="A245" s="18" t="s">
        <v>500</v>
      </c>
      <c r="B245" s="70" t="s">
        <v>8</v>
      </c>
      <c r="C245" s="70" t="s">
        <v>219</v>
      </c>
      <c r="D245" s="71" t="s">
        <v>220</v>
      </c>
      <c r="E245" s="70" t="s">
        <v>221</v>
      </c>
      <c r="F245" s="72">
        <v>1</v>
      </c>
      <c r="G245" s="214">
        <v>59.34</v>
      </c>
    </row>
    <row r="246" spans="1:8" s="167" customFormat="1">
      <c r="A246" s="184"/>
      <c r="B246" s="106" t="s">
        <v>8</v>
      </c>
      <c r="C246" s="106" t="s">
        <v>222</v>
      </c>
      <c r="D246" s="168" t="s">
        <v>223</v>
      </c>
      <c r="E246" s="106" t="s">
        <v>224</v>
      </c>
      <c r="F246" s="169">
        <v>1</v>
      </c>
      <c r="G246" s="214">
        <v>153.94</v>
      </c>
      <c r="H246" s="226"/>
    </row>
    <row r="247" spans="1:8">
      <c r="B247" s="70" t="s">
        <v>374</v>
      </c>
      <c r="C247" s="70" t="s">
        <v>309</v>
      </c>
      <c r="D247" s="71" t="s">
        <v>310</v>
      </c>
      <c r="E247" s="70" t="s">
        <v>54</v>
      </c>
      <c r="F247" s="72">
        <v>1</v>
      </c>
      <c r="G247" s="213">
        <v>438.39</v>
      </c>
    </row>
    <row r="248" spans="1:8">
      <c r="B248" s="70" t="s">
        <v>8</v>
      </c>
      <c r="C248" s="70" t="s">
        <v>225</v>
      </c>
      <c r="D248" s="71" t="s">
        <v>226</v>
      </c>
      <c r="E248" s="70" t="s">
        <v>227</v>
      </c>
      <c r="F248" s="72">
        <v>1</v>
      </c>
      <c r="G248" s="213">
        <f>253.3+124</f>
        <v>377.3</v>
      </c>
    </row>
    <row r="249" spans="1:8">
      <c r="B249" s="70" t="s">
        <v>8</v>
      </c>
      <c r="C249" s="70" t="s">
        <v>228</v>
      </c>
      <c r="D249" s="71" t="s">
        <v>229</v>
      </c>
      <c r="E249" s="70" t="s">
        <v>230</v>
      </c>
      <c r="F249" s="72">
        <v>1</v>
      </c>
      <c r="G249" s="214">
        <v>105.28</v>
      </c>
    </row>
    <row r="250" spans="1:8" s="108" customFormat="1">
      <c r="A250" s="185"/>
      <c r="B250" s="70" t="s">
        <v>8</v>
      </c>
      <c r="C250" s="70" t="s">
        <v>231</v>
      </c>
      <c r="D250" s="71" t="s">
        <v>232</v>
      </c>
      <c r="E250" s="70" t="s">
        <v>233</v>
      </c>
      <c r="F250" s="72">
        <v>1</v>
      </c>
      <c r="G250" s="214">
        <v>230</v>
      </c>
      <c r="H250" s="226"/>
    </row>
    <row r="251" spans="1:8">
      <c r="B251" s="70" t="s">
        <v>8</v>
      </c>
      <c r="C251" s="70" t="s">
        <v>234</v>
      </c>
      <c r="D251" s="71" t="s">
        <v>455</v>
      </c>
      <c r="E251" s="70" t="s">
        <v>65</v>
      </c>
      <c r="F251" s="72">
        <v>1</v>
      </c>
      <c r="G251" s="214">
        <v>228</v>
      </c>
    </row>
    <row r="252" spans="1:8" s="167" customFormat="1">
      <c r="A252" s="184" t="s">
        <v>500</v>
      </c>
      <c r="B252" s="106" t="s">
        <v>8</v>
      </c>
      <c r="C252" s="106" t="s">
        <v>235</v>
      </c>
      <c r="D252" s="168" t="s">
        <v>497</v>
      </c>
      <c r="E252" s="106" t="s">
        <v>65</v>
      </c>
      <c r="F252" s="169">
        <v>1</v>
      </c>
      <c r="G252" s="214">
        <v>300</v>
      </c>
      <c r="H252" s="226"/>
    </row>
    <row r="253" spans="1:8">
      <c r="B253" s="70" t="s">
        <v>8</v>
      </c>
      <c r="C253" s="70" t="s">
        <v>236</v>
      </c>
      <c r="D253" s="71" t="s">
        <v>237</v>
      </c>
      <c r="E253" s="70" t="s">
        <v>238</v>
      </c>
      <c r="F253" s="72">
        <v>1</v>
      </c>
      <c r="G253" s="221">
        <v>140.16999999999999</v>
      </c>
    </row>
    <row r="254" spans="1:8">
      <c r="B254" s="70" t="s">
        <v>8</v>
      </c>
      <c r="C254" s="70" t="s">
        <v>243</v>
      </c>
      <c r="D254" s="71" t="s">
        <v>244</v>
      </c>
      <c r="E254" s="70" t="s">
        <v>96</v>
      </c>
      <c r="F254" s="72">
        <v>1</v>
      </c>
      <c r="G254" s="214">
        <v>1078.56</v>
      </c>
      <c r="H254" s="227"/>
    </row>
    <row r="255" spans="1:8">
      <c r="B255" s="70" t="s">
        <v>8</v>
      </c>
      <c r="C255" s="70" t="s">
        <v>245</v>
      </c>
      <c r="D255" s="71" t="s">
        <v>246</v>
      </c>
      <c r="E255" s="70" t="s">
        <v>96</v>
      </c>
      <c r="F255" s="72">
        <v>1</v>
      </c>
      <c r="G255" s="214">
        <f>336.16+144.73</f>
        <v>480.89</v>
      </c>
      <c r="H255" s="227"/>
    </row>
    <row r="256" spans="1:8">
      <c r="B256" s="70" t="s">
        <v>8</v>
      </c>
      <c r="C256" s="70" t="s">
        <v>247</v>
      </c>
      <c r="D256" s="71" t="s">
        <v>248</v>
      </c>
      <c r="E256" s="70" t="s">
        <v>96</v>
      </c>
      <c r="F256" s="72">
        <v>1</v>
      </c>
      <c r="G256" s="214">
        <f>186.3+29.1+41.9</f>
        <v>257.3</v>
      </c>
    </row>
    <row r="257" spans="1:9">
      <c r="B257" s="70" t="s">
        <v>8</v>
      </c>
      <c r="C257" s="70" t="s">
        <v>203</v>
      </c>
      <c r="D257" s="71" t="s">
        <v>204</v>
      </c>
      <c r="E257" s="70" t="s">
        <v>96</v>
      </c>
      <c r="F257" s="72">
        <v>1</v>
      </c>
      <c r="G257" s="216" t="s">
        <v>502</v>
      </c>
    </row>
    <row r="258" spans="1:9" ht="10.5" customHeight="1">
      <c r="B258" s="70" t="s">
        <v>8</v>
      </c>
      <c r="C258" s="70" t="s">
        <v>206</v>
      </c>
      <c r="D258" s="71" t="s">
        <v>207</v>
      </c>
      <c r="E258" s="70" t="s">
        <v>96</v>
      </c>
      <c r="F258" s="72">
        <v>1</v>
      </c>
      <c r="G258" s="216" t="s">
        <v>502</v>
      </c>
    </row>
    <row r="259" spans="1:9">
      <c r="B259" s="70" t="s">
        <v>8</v>
      </c>
      <c r="C259" s="70" t="s">
        <v>340</v>
      </c>
      <c r="D259" s="71" t="s">
        <v>341</v>
      </c>
      <c r="E259" s="70" t="s">
        <v>138</v>
      </c>
      <c r="F259" s="72">
        <v>1</v>
      </c>
      <c r="G259" s="216" t="s">
        <v>502</v>
      </c>
    </row>
    <row r="260" spans="1:9">
      <c r="B260" s="70" t="s">
        <v>8</v>
      </c>
      <c r="C260" s="70" t="s">
        <v>301</v>
      </c>
      <c r="D260" s="71" t="s">
        <v>302</v>
      </c>
      <c r="E260" s="70" t="s">
        <v>74</v>
      </c>
      <c r="F260" s="72">
        <v>1</v>
      </c>
      <c r="G260" s="214">
        <v>200</v>
      </c>
    </row>
    <row r="261" spans="1:9">
      <c r="B261" s="69" t="s">
        <v>8</v>
      </c>
      <c r="C261" s="69" t="s">
        <v>335</v>
      </c>
      <c r="D261" s="73" t="s">
        <v>334</v>
      </c>
      <c r="E261" s="69" t="s">
        <v>96</v>
      </c>
      <c r="F261" s="74">
        <v>1</v>
      </c>
      <c r="G261" s="216" t="s">
        <v>502</v>
      </c>
    </row>
    <row r="262" spans="1:9" ht="12" customHeight="1">
      <c r="B262" s="78" t="s">
        <v>378</v>
      </c>
      <c r="C262" s="70" t="s">
        <v>297</v>
      </c>
      <c r="D262" s="71" t="s">
        <v>294</v>
      </c>
      <c r="E262" s="70" t="s">
        <v>286</v>
      </c>
      <c r="F262" s="72">
        <v>1</v>
      </c>
      <c r="G262" s="216" t="s">
        <v>502</v>
      </c>
    </row>
    <row r="263" spans="1:9" ht="12.75" customHeight="1">
      <c r="B263" s="70" t="s">
        <v>8</v>
      </c>
      <c r="C263" s="70" t="s">
        <v>395</v>
      </c>
      <c r="D263" s="71" t="s">
        <v>142</v>
      </c>
      <c r="E263" s="70" t="s">
        <v>138</v>
      </c>
      <c r="F263" s="72">
        <v>1</v>
      </c>
      <c r="G263" s="213">
        <f>190.23+15.83</f>
        <v>206.06</v>
      </c>
    </row>
    <row r="264" spans="1:9" s="77" customFormat="1" ht="12.75" customHeight="1">
      <c r="A264" s="185"/>
      <c r="B264" s="70" t="s">
        <v>8</v>
      </c>
      <c r="C264" s="70" t="s">
        <v>83</v>
      </c>
      <c r="D264" s="71" t="s">
        <v>84</v>
      </c>
      <c r="E264" s="70" t="s">
        <v>78</v>
      </c>
      <c r="F264" s="72">
        <v>1</v>
      </c>
      <c r="G264" s="222">
        <v>317.36</v>
      </c>
      <c r="H264" s="226"/>
    </row>
    <row r="265" spans="1:9" s="77" customFormat="1" ht="12.75" customHeight="1">
      <c r="A265" s="185"/>
      <c r="B265" s="42" t="s">
        <v>8</v>
      </c>
      <c r="C265" s="42" t="s">
        <v>517</v>
      </c>
      <c r="D265" s="43" t="s">
        <v>518</v>
      </c>
      <c r="E265" s="42" t="s">
        <v>54</v>
      </c>
      <c r="F265" s="44">
        <v>1</v>
      </c>
      <c r="G265" s="199" t="s">
        <v>502</v>
      </c>
      <c r="H265" s="251">
        <v>44013</v>
      </c>
      <c r="I265" s="122"/>
    </row>
    <row r="266" spans="1:9" s="77" customFormat="1" ht="12.75" customHeight="1">
      <c r="A266" s="185"/>
      <c r="B266" s="42" t="s">
        <v>8</v>
      </c>
      <c r="C266" s="42" t="s">
        <v>542</v>
      </c>
      <c r="D266" s="43" t="s">
        <v>544</v>
      </c>
      <c r="E266" s="42" t="s">
        <v>541</v>
      </c>
      <c r="F266" s="44">
        <v>1</v>
      </c>
      <c r="G266" s="211">
        <v>288</v>
      </c>
      <c r="H266" s="251">
        <v>44166</v>
      </c>
      <c r="I266" s="122"/>
    </row>
    <row r="267" spans="1:9">
      <c r="B267" s="42" t="s">
        <v>8</v>
      </c>
      <c r="C267" s="117" t="s">
        <v>523</v>
      </c>
      <c r="D267" s="118" t="s">
        <v>524</v>
      </c>
      <c r="E267" s="117" t="s">
        <v>96</v>
      </c>
      <c r="F267" s="119">
        <v>1</v>
      </c>
      <c r="G267" s="199">
        <v>537.5</v>
      </c>
      <c r="H267" s="251"/>
    </row>
    <row r="268" spans="1:9" s="77" customFormat="1" ht="12.75" customHeight="1">
      <c r="A268" s="185"/>
      <c r="B268" s="34"/>
      <c r="C268" s="34"/>
      <c r="D268" s="35"/>
      <c r="E268" s="34"/>
      <c r="F268" s="18"/>
      <c r="G268" s="223"/>
      <c r="H268" s="226"/>
    </row>
    <row r="269" spans="1:9" ht="18" customHeight="1" thickBot="1">
      <c r="B269" s="37" t="s">
        <v>18</v>
      </c>
      <c r="C269" s="38"/>
      <c r="D269" s="39"/>
      <c r="E269" s="38"/>
      <c r="F269" s="40">
        <f>SUM(F236:F267)</f>
        <v>32</v>
      </c>
    </row>
    <row r="270" spans="1:9" ht="18" customHeight="1">
      <c r="B270" s="59"/>
      <c r="C270" s="60"/>
      <c r="D270" s="61"/>
      <c r="E270" s="60"/>
      <c r="F270" s="62"/>
    </row>
    <row r="271" spans="1:9" ht="15.75" customHeight="1">
      <c r="B271" s="20" t="s">
        <v>458</v>
      </c>
      <c r="C271" s="34"/>
      <c r="D271" s="35"/>
      <c r="E271" s="34"/>
      <c r="F271" s="36"/>
    </row>
    <row r="272" spans="1:9" ht="12" customHeight="1">
      <c r="B272" s="25" t="s">
        <v>3</v>
      </c>
      <c r="C272" s="34"/>
      <c r="D272" s="35"/>
      <c r="E272" s="34"/>
      <c r="F272" s="36"/>
    </row>
    <row r="273" spans="1:8" ht="12" customHeight="1">
      <c r="B273" s="25"/>
      <c r="C273" s="34"/>
      <c r="D273" s="35"/>
      <c r="E273" s="34"/>
      <c r="F273" s="36"/>
    </row>
    <row r="274" spans="1:8" ht="22.5" customHeight="1">
      <c r="B274" s="27" t="s">
        <v>13</v>
      </c>
      <c r="C274" s="27" t="s">
        <v>14</v>
      </c>
      <c r="D274" s="28" t="s">
        <v>15</v>
      </c>
      <c r="E274" s="27" t="s">
        <v>16</v>
      </c>
      <c r="F274" s="29" t="s">
        <v>17</v>
      </c>
    </row>
    <row r="275" spans="1:8" ht="12" customHeight="1">
      <c r="B275" s="31" t="s">
        <v>205</v>
      </c>
      <c r="C275" s="70" t="s">
        <v>215</v>
      </c>
      <c r="D275" s="71" t="s">
        <v>216</v>
      </c>
      <c r="E275" s="70" t="s">
        <v>30</v>
      </c>
      <c r="F275" s="33">
        <v>1</v>
      </c>
      <c r="G275" s="224">
        <v>863.15</v>
      </c>
    </row>
    <row r="276" spans="1:8" ht="12" customHeight="1">
      <c r="B276" s="34"/>
      <c r="C276" s="34"/>
      <c r="D276" s="35"/>
      <c r="E276" s="34"/>
      <c r="F276" s="36"/>
    </row>
    <row r="277" spans="1:8" ht="16.5" customHeight="1" thickBot="1">
      <c r="A277" s="188"/>
      <c r="B277" s="37" t="s">
        <v>18</v>
      </c>
      <c r="C277" s="38"/>
      <c r="D277" s="39"/>
      <c r="E277" s="38"/>
      <c r="F277" s="40">
        <f>SUM(F275)</f>
        <v>1</v>
      </c>
    </row>
    <row r="278" spans="1:8" ht="16.5" customHeight="1">
      <c r="A278" s="188"/>
      <c r="B278" s="59"/>
      <c r="C278" s="60"/>
      <c r="D278" s="61"/>
      <c r="E278" s="60"/>
      <c r="F278" s="62"/>
    </row>
    <row r="279" spans="1:8" ht="12" customHeight="1">
      <c r="B279" s="25" t="s">
        <v>6</v>
      </c>
      <c r="C279" s="21"/>
      <c r="D279" s="22"/>
      <c r="E279" s="21"/>
      <c r="F279" s="23"/>
    </row>
    <row r="280" spans="1:8" ht="11.25" customHeight="1">
      <c r="B280" s="26"/>
      <c r="C280" s="21"/>
      <c r="D280" s="22"/>
      <c r="E280" s="21"/>
      <c r="F280" s="23"/>
    </row>
    <row r="281" spans="1:8" s="30" customFormat="1" ht="24" customHeight="1">
      <c r="A281" s="18"/>
      <c r="B281" s="27" t="s">
        <v>13</v>
      </c>
      <c r="C281" s="27" t="s">
        <v>14</v>
      </c>
      <c r="D281" s="28" t="s">
        <v>15</v>
      </c>
      <c r="E281" s="27" t="s">
        <v>16</v>
      </c>
      <c r="F281" s="29" t="s">
        <v>17</v>
      </c>
      <c r="G281" s="217"/>
      <c r="H281" s="249"/>
    </row>
    <row r="282" spans="1:8">
      <c r="A282" s="183"/>
      <c r="B282" s="31" t="s">
        <v>205</v>
      </c>
      <c r="C282" s="31" t="s">
        <v>206</v>
      </c>
      <c r="D282" s="32" t="s">
        <v>207</v>
      </c>
      <c r="E282" s="31" t="s">
        <v>96</v>
      </c>
      <c r="F282" s="33">
        <v>1</v>
      </c>
      <c r="G282" s="219">
        <v>7986</v>
      </c>
    </row>
    <row r="283" spans="1:8" ht="12" customHeight="1">
      <c r="B283" s="34"/>
      <c r="C283" s="34"/>
      <c r="D283" s="35"/>
      <c r="E283" s="34"/>
      <c r="F283" s="36"/>
    </row>
    <row r="284" spans="1:8" s="41" customFormat="1" ht="12.75" thickBot="1">
      <c r="A284" s="18"/>
      <c r="B284" s="37" t="s">
        <v>18</v>
      </c>
      <c r="C284" s="38"/>
      <c r="D284" s="39"/>
      <c r="E284" s="38"/>
      <c r="F284" s="40">
        <f>SUM(F282)</f>
        <v>1</v>
      </c>
      <c r="G284" s="199"/>
      <c r="H284" s="226"/>
    </row>
    <row r="285" spans="1:8" s="41" customFormat="1" ht="12">
      <c r="A285" s="18"/>
      <c r="B285" s="59"/>
      <c r="C285" s="60"/>
      <c r="D285" s="61"/>
      <c r="E285" s="60"/>
      <c r="F285" s="62"/>
      <c r="G285" s="199"/>
      <c r="H285" s="226"/>
    </row>
    <row r="286" spans="1:8" ht="16.5" customHeight="1">
      <c r="A286" s="188"/>
      <c r="B286" s="20" t="s">
        <v>20</v>
      </c>
      <c r="C286" s="21"/>
      <c r="D286" s="22"/>
      <c r="E286" s="21"/>
      <c r="F286" s="23"/>
    </row>
    <row r="287" spans="1:8" s="30" customFormat="1" ht="26.25" customHeight="1">
      <c r="A287" s="18"/>
      <c r="B287" s="25" t="s">
        <v>3</v>
      </c>
      <c r="C287" s="21"/>
      <c r="D287" s="22"/>
      <c r="E287" s="21"/>
      <c r="F287" s="23"/>
      <c r="G287" s="217"/>
      <c r="H287" s="249"/>
    </row>
    <row r="288" spans="1:8">
      <c r="B288" s="26"/>
      <c r="C288" s="21"/>
      <c r="D288" s="22"/>
      <c r="E288" s="21"/>
    </row>
    <row r="289" spans="1:8" ht="22.5">
      <c r="B289" s="27" t="s">
        <v>13</v>
      </c>
      <c r="C289" s="27" t="s">
        <v>14</v>
      </c>
      <c r="D289" s="28" t="s">
        <v>15</v>
      </c>
      <c r="E289" s="27" t="s">
        <v>16</v>
      </c>
      <c r="F289" s="29" t="s">
        <v>17</v>
      </c>
    </row>
    <row r="290" spans="1:8">
      <c r="A290" s="183"/>
      <c r="B290" s="31" t="s">
        <v>9</v>
      </c>
      <c r="C290" s="83" t="s">
        <v>312</v>
      </c>
      <c r="D290" s="32" t="s">
        <v>313</v>
      </c>
      <c r="E290" s="31" t="s">
        <v>311</v>
      </c>
      <c r="F290" s="33">
        <v>1</v>
      </c>
      <c r="G290" s="225">
        <v>1218.6400000000001</v>
      </c>
    </row>
    <row r="291" spans="1:8">
      <c r="B291" s="31" t="s">
        <v>9</v>
      </c>
      <c r="C291" s="83" t="s">
        <v>251</v>
      </c>
      <c r="D291" s="43" t="s">
        <v>252</v>
      </c>
      <c r="E291" s="31" t="s">
        <v>253</v>
      </c>
      <c r="F291" s="33">
        <v>1</v>
      </c>
      <c r="G291" s="225">
        <v>2671</v>
      </c>
    </row>
    <row r="292" spans="1:8">
      <c r="B292" s="31" t="s">
        <v>9</v>
      </c>
      <c r="C292" s="83" t="s">
        <v>255</v>
      </c>
      <c r="D292" s="43" t="s">
        <v>256</v>
      </c>
      <c r="E292" s="31" t="s">
        <v>253</v>
      </c>
      <c r="F292" s="33">
        <v>1</v>
      </c>
      <c r="G292" s="225">
        <v>1400</v>
      </c>
    </row>
    <row r="293" spans="1:8" s="108" customFormat="1" hidden="1">
      <c r="A293" s="238"/>
      <c r="B293" s="243" t="s">
        <v>9</v>
      </c>
      <c r="C293" s="244" t="s">
        <v>254</v>
      </c>
      <c r="D293" s="245" t="s">
        <v>252</v>
      </c>
      <c r="E293" s="243" t="s">
        <v>253</v>
      </c>
      <c r="F293" s="246">
        <v>0</v>
      </c>
      <c r="G293" s="247"/>
      <c r="H293" s="254" t="s">
        <v>612</v>
      </c>
    </row>
    <row r="294" spans="1:8" s="84" customFormat="1">
      <c r="A294" s="190"/>
      <c r="B294" s="31" t="s">
        <v>9</v>
      </c>
      <c r="C294" s="83" t="s">
        <v>379</v>
      </c>
      <c r="D294" s="43" t="s">
        <v>380</v>
      </c>
      <c r="E294" s="31" t="s">
        <v>74</v>
      </c>
      <c r="F294" s="33">
        <v>1</v>
      </c>
      <c r="G294" s="225">
        <v>771</v>
      </c>
      <c r="H294" s="226"/>
    </row>
    <row r="295" spans="1:8">
      <c r="B295" s="31" t="s">
        <v>9</v>
      </c>
      <c r="C295" s="83" t="s">
        <v>258</v>
      </c>
      <c r="D295" s="43" t="s">
        <v>257</v>
      </c>
      <c r="E295" s="31" t="s">
        <v>250</v>
      </c>
      <c r="F295" s="33">
        <v>1</v>
      </c>
      <c r="G295" s="225">
        <v>83</v>
      </c>
    </row>
    <row r="296" spans="1:8">
      <c r="B296" s="31" t="s">
        <v>9</v>
      </c>
      <c r="C296" s="83" t="s">
        <v>259</v>
      </c>
      <c r="D296" s="43" t="s">
        <v>260</v>
      </c>
      <c r="E296" s="31" t="s">
        <v>261</v>
      </c>
      <c r="F296" s="33">
        <v>1</v>
      </c>
      <c r="G296" s="225">
        <v>86</v>
      </c>
    </row>
    <row r="297" spans="1:8">
      <c r="B297" s="31" t="s">
        <v>9</v>
      </c>
      <c r="C297" s="83" t="s">
        <v>356</v>
      </c>
      <c r="D297" s="43" t="s">
        <v>262</v>
      </c>
      <c r="E297" s="31" t="s">
        <v>263</v>
      </c>
      <c r="F297" s="33">
        <v>1</v>
      </c>
      <c r="G297" s="225"/>
    </row>
    <row r="298" spans="1:8">
      <c r="B298" s="31" t="s">
        <v>9</v>
      </c>
      <c r="C298" s="83" t="s">
        <v>264</v>
      </c>
      <c r="D298" s="43" t="s">
        <v>265</v>
      </c>
      <c r="E298" s="31" t="s">
        <v>65</v>
      </c>
      <c r="F298" s="33">
        <v>1</v>
      </c>
      <c r="G298" s="225">
        <v>330</v>
      </c>
    </row>
    <row r="299" spans="1:8">
      <c r="B299" s="31" t="s">
        <v>9</v>
      </c>
      <c r="C299" s="83" t="s">
        <v>266</v>
      </c>
      <c r="D299" s="43" t="s">
        <v>267</v>
      </c>
      <c r="E299" s="31" t="s">
        <v>268</v>
      </c>
      <c r="F299" s="33">
        <v>1</v>
      </c>
      <c r="G299" s="225">
        <v>792</v>
      </c>
    </row>
    <row r="300" spans="1:8" ht="12.75" customHeight="1">
      <c r="B300" s="31" t="s">
        <v>9</v>
      </c>
      <c r="C300" s="83" t="s">
        <v>269</v>
      </c>
      <c r="D300" s="43" t="s">
        <v>270</v>
      </c>
      <c r="E300" s="31" t="s">
        <v>74</v>
      </c>
      <c r="F300" s="33">
        <v>1</v>
      </c>
      <c r="G300" s="225">
        <v>322</v>
      </c>
    </row>
    <row r="301" spans="1:8" s="41" customFormat="1" ht="12">
      <c r="A301" s="18"/>
      <c r="B301" s="31" t="s">
        <v>9</v>
      </c>
      <c r="C301" s="83" t="s">
        <v>271</v>
      </c>
      <c r="D301" s="43" t="s">
        <v>272</v>
      </c>
      <c r="E301" s="31" t="s">
        <v>273</v>
      </c>
      <c r="F301" s="33">
        <v>1</v>
      </c>
      <c r="G301" s="225">
        <v>1843</v>
      </c>
      <c r="H301" s="226"/>
    </row>
    <row r="302" spans="1:8" ht="13.5" customHeight="1">
      <c r="B302" s="34"/>
      <c r="C302" s="34"/>
      <c r="D302" s="35"/>
      <c r="E302" s="34"/>
      <c r="F302" s="36"/>
    </row>
    <row r="303" spans="1:8" ht="12.75" customHeight="1" thickBot="1">
      <c r="B303" s="37" t="s">
        <v>21</v>
      </c>
      <c r="C303" s="38"/>
      <c r="D303" s="39"/>
      <c r="E303" s="38"/>
      <c r="F303" s="40">
        <f>SUM(F290:F301)</f>
        <v>11</v>
      </c>
    </row>
    <row r="304" spans="1:8" s="30" customFormat="1" ht="26.25" customHeight="1">
      <c r="A304" s="188"/>
      <c r="B304" s="25" t="s">
        <v>6</v>
      </c>
      <c r="C304" s="21"/>
      <c r="D304" s="22"/>
      <c r="E304" s="21"/>
      <c r="F304" s="23"/>
      <c r="G304" s="217"/>
      <c r="H304" s="249"/>
    </row>
    <row r="305" spans="1:8">
      <c r="B305" s="26"/>
      <c r="C305" s="21"/>
      <c r="D305" s="22"/>
      <c r="E305" s="21"/>
    </row>
    <row r="306" spans="1:8" ht="21.75" customHeight="1">
      <c r="B306" s="27" t="s">
        <v>13</v>
      </c>
      <c r="C306" s="27" t="s">
        <v>14</v>
      </c>
      <c r="D306" s="28" t="s">
        <v>15</v>
      </c>
      <c r="E306" s="27" t="s">
        <v>16</v>
      </c>
      <c r="F306" s="29" t="s">
        <v>17</v>
      </c>
    </row>
    <row r="307" spans="1:8" s="41" customFormat="1" ht="12">
      <c r="A307" s="183"/>
      <c r="B307" s="31" t="s">
        <v>9</v>
      </c>
      <c r="C307" s="31" t="s">
        <v>274</v>
      </c>
      <c r="D307" s="32" t="s">
        <v>249</v>
      </c>
      <c r="E307" s="31" t="s">
        <v>250</v>
      </c>
      <c r="F307" s="33">
        <v>1</v>
      </c>
      <c r="G307" s="213">
        <v>6555</v>
      </c>
      <c r="H307" s="226"/>
    </row>
    <row r="308" spans="1:8" ht="12.75" customHeight="1">
      <c r="B308" s="34"/>
      <c r="C308" s="34"/>
      <c r="D308" s="35"/>
      <c r="E308" s="34"/>
      <c r="F308" s="36"/>
    </row>
    <row r="309" spans="1:8" ht="18" customHeight="1" thickBot="1">
      <c r="B309" s="37" t="s">
        <v>18</v>
      </c>
      <c r="C309" s="38"/>
      <c r="D309" s="39"/>
      <c r="E309" s="38"/>
      <c r="F309" s="40">
        <f>SUM(F307)</f>
        <v>1</v>
      </c>
    </row>
    <row r="310" spans="1:8" ht="14.25" customHeight="1">
      <c r="A310" s="188"/>
      <c r="B310" s="25"/>
      <c r="C310" s="21"/>
      <c r="D310" s="22"/>
      <c r="E310" s="21"/>
      <c r="F310" s="23"/>
    </row>
    <row r="311" spans="1:8" ht="12" customHeight="1">
      <c r="B311" s="26"/>
      <c r="C311" s="21"/>
      <c r="D311" s="22"/>
      <c r="E311" s="21"/>
      <c r="F311" s="23"/>
    </row>
    <row r="312" spans="1:8" s="30" customFormat="1" ht="21.75" customHeight="1">
      <c r="A312" s="18"/>
      <c r="B312" s="20" t="s">
        <v>505</v>
      </c>
      <c r="C312" s="45"/>
      <c r="D312" s="22"/>
      <c r="E312" s="21"/>
      <c r="F312" s="23"/>
      <c r="G312" s="217"/>
      <c r="H312" s="249"/>
    </row>
    <row r="313" spans="1:8">
      <c r="B313" s="21"/>
      <c r="C313" s="21"/>
      <c r="D313" s="22"/>
      <c r="E313" s="21"/>
      <c r="F313" s="23"/>
    </row>
    <row r="314" spans="1:8" ht="23.25" customHeight="1">
      <c r="B314" s="27" t="s">
        <v>13</v>
      </c>
      <c r="C314" s="27" t="s">
        <v>14</v>
      </c>
      <c r="D314" s="28" t="s">
        <v>15</v>
      </c>
      <c r="E314" s="27" t="s">
        <v>16</v>
      </c>
      <c r="F314" s="29" t="s">
        <v>17</v>
      </c>
    </row>
    <row r="315" spans="1:8" s="41" customFormat="1" ht="12">
      <c r="A315" s="183"/>
      <c r="B315" s="46" t="s">
        <v>283</v>
      </c>
      <c r="C315" s="46" t="s">
        <v>284</v>
      </c>
      <c r="D315" s="32" t="s">
        <v>285</v>
      </c>
      <c r="E315" s="46" t="s">
        <v>167</v>
      </c>
      <c r="F315" s="33">
        <v>1</v>
      </c>
      <c r="G315" s="213">
        <v>7953.6</v>
      </c>
      <c r="H315" s="226" t="s">
        <v>618</v>
      </c>
    </row>
    <row r="316" spans="1:8" ht="10.5" customHeight="1">
      <c r="B316" s="34"/>
      <c r="C316" s="34"/>
      <c r="D316" s="35"/>
      <c r="E316" s="34"/>
      <c r="F316" s="34"/>
    </row>
    <row r="317" spans="1:8" s="51" customFormat="1" ht="15.75" thickBot="1">
      <c r="A317" s="18"/>
      <c r="B317" s="37" t="s">
        <v>18</v>
      </c>
      <c r="C317" s="38"/>
      <c r="D317" s="39"/>
      <c r="E317" s="38"/>
      <c r="F317" s="82">
        <f>SUM(F315)</f>
        <v>1</v>
      </c>
      <c r="G317" s="199"/>
      <c r="H317" s="226"/>
    </row>
    <row r="318" spans="1:8" ht="13.5" customHeight="1">
      <c r="A318" s="188"/>
      <c r="B318" s="55"/>
      <c r="C318" s="56"/>
      <c r="D318" s="57"/>
      <c r="E318" s="56"/>
      <c r="F318" s="58"/>
    </row>
    <row r="319" spans="1:8" ht="18" customHeight="1">
      <c r="B319" s="20" t="s">
        <v>525</v>
      </c>
      <c r="C319" s="21"/>
      <c r="D319" s="22"/>
      <c r="E319" s="21"/>
      <c r="F319" s="23"/>
    </row>
    <row r="320" spans="1:8" ht="21" customHeight="1">
      <c r="B320" s="25" t="s">
        <v>3</v>
      </c>
      <c r="C320" s="21"/>
      <c r="D320" s="22"/>
      <c r="E320" s="21"/>
      <c r="F320" s="23"/>
    </row>
    <row r="321" spans="1:8" ht="16.5" customHeight="1">
      <c r="A321" s="191"/>
      <c r="B321" s="26"/>
      <c r="C321" s="21"/>
      <c r="D321" s="22"/>
      <c r="E321" s="21"/>
      <c r="F321" s="23"/>
    </row>
    <row r="322" spans="1:8" ht="22.5" customHeight="1">
      <c r="B322" s="27" t="s">
        <v>13</v>
      </c>
      <c r="C322" s="27" t="s">
        <v>14</v>
      </c>
      <c r="D322" s="28" t="s">
        <v>15</v>
      </c>
      <c r="E322" s="27" t="s">
        <v>16</v>
      </c>
      <c r="F322" s="29" t="s">
        <v>17</v>
      </c>
    </row>
    <row r="323" spans="1:8" ht="12.75" customHeight="1">
      <c r="B323" s="31" t="s">
        <v>526</v>
      </c>
      <c r="C323" s="31" t="s">
        <v>303</v>
      </c>
      <c r="D323" s="43" t="s">
        <v>304</v>
      </c>
      <c r="E323" s="31" t="s">
        <v>96</v>
      </c>
      <c r="F323" s="33">
        <v>1</v>
      </c>
      <c r="G323" s="213">
        <v>1535.77</v>
      </c>
    </row>
    <row r="324" spans="1:8" ht="13.5" customHeight="1">
      <c r="B324" s="34"/>
      <c r="C324" s="34"/>
      <c r="D324" s="35"/>
      <c r="E324" s="34"/>
      <c r="F324" s="36"/>
    </row>
    <row r="325" spans="1:8" ht="15" customHeight="1" thickBot="1">
      <c r="B325" s="37" t="s">
        <v>18</v>
      </c>
      <c r="C325" s="38"/>
      <c r="D325" s="39"/>
      <c r="E325" s="38"/>
      <c r="F325" s="40">
        <f>SUM(F323)</f>
        <v>1</v>
      </c>
    </row>
    <row r="326" spans="1:8" ht="11.25" customHeight="1">
      <c r="B326" s="55"/>
      <c r="C326" s="56"/>
      <c r="D326" s="57"/>
      <c r="E326" s="56"/>
      <c r="F326" s="58"/>
    </row>
    <row r="327" spans="1:8" ht="24.75" customHeight="1">
      <c r="B327" s="25" t="s">
        <v>6</v>
      </c>
      <c r="C327" s="21"/>
      <c r="D327" s="22"/>
      <c r="E327" s="21"/>
      <c r="F327" s="23"/>
    </row>
    <row r="328" spans="1:8" ht="14.25" customHeight="1">
      <c r="B328" s="21"/>
      <c r="C328" s="21"/>
      <c r="D328" s="22"/>
      <c r="E328" s="21"/>
      <c r="F328" s="23"/>
    </row>
    <row r="329" spans="1:8" ht="24.75" customHeight="1">
      <c r="B329" s="27" t="s">
        <v>13</v>
      </c>
      <c r="C329" s="27" t="s">
        <v>14</v>
      </c>
      <c r="D329" s="28" t="s">
        <v>15</v>
      </c>
      <c r="E329" s="27" t="s">
        <v>16</v>
      </c>
      <c r="F329" s="29" t="s">
        <v>17</v>
      </c>
    </row>
    <row r="330" spans="1:8" s="165" customFormat="1" ht="15.75" customHeight="1">
      <c r="A330" s="183"/>
      <c r="B330" s="163" t="s">
        <v>526</v>
      </c>
      <c r="C330" s="163" t="s">
        <v>305</v>
      </c>
      <c r="D330" s="32" t="s">
        <v>306</v>
      </c>
      <c r="E330" s="163" t="s">
        <v>96</v>
      </c>
      <c r="F330" s="164">
        <v>1</v>
      </c>
      <c r="G330" s="213">
        <v>4468</v>
      </c>
      <c r="H330" s="255"/>
    </row>
    <row r="331" spans="1:8" ht="12" customHeight="1">
      <c r="B331" s="163" t="s">
        <v>526</v>
      </c>
      <c r="C331" s="31" t="s">
        <v>307</v>
      </c>
      <c r="D331" s="43" t="s">
        <v>498</v>
      </c>
      <c r="E331" s="31" t="s">
        <v>96</v>
      </c>
      <c r="F331" s="33">
        <v>1</v>
      </c>
      <c r="G331" s="213">
        <v>4404</v>
      </c>
    </row>
    <row r="332" spans="1:8" ht="12" customHeight="1">
      <c r="B332" s="163" t="s">
        <v>526</v>
      </c>
      <c r="C332" s="31" t="s">
        <v>342</v>
      </c>
      <c r="D332" s="43" t="s">
        <v>343</v>
      </c>
      <c r="E332" s="31" t="s">
        <v>96</v>
      </c>
      <c r="F332" s="33">
        <v>1</v>
      </c>
      <c r="G332" s="213">
        <v>12322</v>
      </c>
    </row>
    <row r="333" spans="1:8" ht="12" customHeight="1">
      <c r="B333" s="31" t="s">
        <v>527</v>
      </c>
      <c r="C333" s="31" t="s">
        <v>275</v>
      </c>
      <c r="D333" s="32" t="s">
        <v>276</v>
      </c>
      <c r="E333" s="31" t="s">
        <v>65</v>
      </c>
      <c r="F333" s="33">
        <v>1</v>
      </c>
      <c r="G333" s="213">
        <v>980</v>
      </c>
    </row>
    <row r="334" spans="1:8" ht="12" customHeight="1">
      <c r="B334" s="34"/>
      <c r="C334" s="34"/>
      <c r="D334" s="35"/>
      <c r="E334" s="34"/>
      <c r="F334" s="36"/>
    </row>
    <row r="335" spans="1:8" ht="15.75" customHeight="1" thickBot="1">
      <c r="B335" s="37" t="s">
        <v>18</v>
      </c>
      <c r="C335" s="38"/>
      <c r="D335" s="39"/>
      <c r="E335" s="38"/>
      <c r="F335" s="40">
        <f>SUM(F330:F333)</f>
        <v>4</v>
      </c>
    </row>
    <row r="336" spans="1:8" ht="15.75" customHeight="1">
      <c r="A336" s="188"/>
      <c r="B336" s="59"/>
      <c r="C336" s="60"/>
      <c r="D336" s="61"/>
      <c r="E336" s="60"/>
      <c r="F336" s="62"/>
    </row>
    <row r="337" spans="2:7" ht="12">
      <c r="B337" s="59"/>
      <c r="C337" s="60"/>
      <c r="D337" s="61"/>
      <c r="E337" s="60"/>
      <c r="F337" s="62"/>
    </row>
    <row r="338" spans="2:7" ht="15.75">
      <c r="B338" s="20" t="s">
        <v>516</v>
      </c>
      <c r="C338" s="21"/>
      <c r="D338" s="22"/>
      <c r="E338" s="21"/>
      <c r="F338" s="63"/>
    </row>
    <row r="339" spans="2:7" ht="12.75">
      <c r="B339" s="25" t="s">
        <v>3</v>
      </c>
      <c r="C339" s="21"/>
      <c r="D339" s="22"/>
      <c r="E339" s="21"/>
      <c r="F339" s="63"/>
    </row>
    <row r="340" spans="2:7">
      <c r="B340" s="26"/>
      <c r="C340" s="21"/>
      <c r="D340" s="22"/>
      <c r="E340" s="21"/>
      <c r="F340" s="23"/>
    </row>
    <row r="341" spans="2:7" ht="22.5">
      <c r="B341" s="27" t="s">
        <v>13</v>
      </c>
      <c r="C341" s="27" t="s">
        <v>14</v>
      </c>
      <c r="D341" s="28" t="s">
        <v>15</v>
      </c>
      <c r="E341" s="27" t="s">
        <v>16</v>
      </c>
      <c r="F341" s="29" t="s">
        <v>17</v>
      </c>
    </row>
    <row r="342" spans="2:7">
      <c r="B342" s="31" t="s">
        <v>178</v>
      </c>
      <c r="C342" s="42" t="s">
        <v>179</v>
      </c>
      <c r="D342" s="43" t="s">
        <v>180</v>
      </c>
      <c r="E342" s="42" t="s">
        <v>181</v>
      </c>
      <c r="F342" s="44">
        <v>1</v>
      </c>
      <c r="G342" s="213">
        <v>297.12</v>
      </c>
    </row>
    <row r="343" spans="2:7">
      <c r="B343" s="31" t="s">
        <v>178</v>
      </c>
      <c r="C343" s="42" t="s">
        <v>182</v>
      </c>
      <c r="D343" s="43" t="s">
        <v>180</v>
      </c>
      <c r="E343" s="42" t="s">
        <v>181</v>
      </c>
      <c r="F343" s="44">
        <v>1</v>
      </c>
      <c r="G343" s="213">
        <v>1245.3</v>
      </c>
    </row>
    <row r="344" spans="2:7">
      <c r="B344" s="104" t="s">
        <v>178</v>
      </c>
      <c r="C344" s="105" t="s">
        <v>377</v>
      </c>
      <c r="D344" s="71" t="s">
        <v>180</v>
      </c>
      <c r="E344" s="106" t="s">
        <v>181</v>
      </c>
      <c r="F344" s="107">
        <v>1</v>
      </c>
      <c r="G344" s="213">
        <v>94.98</v>
      </c>
    </row>
    <row r="345" spans="2:7">
      <c r="B345" s="111"/>
      <c r="C345" s="111"/>
      <c r="D345" s="112"/>
      <c r="E345" s="111"/>
      <c r="F345" s="113"/>
    </row>
    <row r="346" spans="2:7" ht="12.75" thickBot="1">
      <c r="B346" s="64" t="s">
        <v>18</v>
      </c>
      <c r="C346" s="65"/>
      <c r="D346" s="66"/>
      <c r="E346" s="65"/>
      <c r="F346" s="67">
        <f>SUM(F342:F344)</f>
        <v>3</v>
      </c>
    </row>
    <row r="349" spans="2:7" ht="15.75">
      <c r="B349" s="20" t="s">
        <v>432</v>
      </c>
      <c r="C349" s="21"/>
      <c r="D349" s="22"/>
      <c r="E349" s="21"/>
      <c r="F349" s="63"/>
    </row>
    <row r="350" spans="2:7" ht="12.75">
      <c r="B350" s="25" t="s">
        <v>3</v>
      </c>
      <c r="C350" s="21"/>
      <c r="D350" s="22"/>
      <c r="E350" s="21"/>
      <c r="F350" s="63"/>
    </row>
    <row r="351" spans="2:7">
      <c r="B351" s="26"/>
      <c r="C351" s="21"/>
      <c r="D351" s="22"/>
      <c r="E351" s="21"/>
      <c r="F351" s="23"/>
    </row>
    <row r="352" spans="2:7" ht="22.5">
      <c r="B352" s="114" t="s">
        <v>13</v>
      </c>
      <c r="C352" s="114" t="s">
        <v>14</v>
      </c>
      <c r="D352" s="115" t="s">
        <v>15</v>
      </c>
      <c r="E352" s="114" t="s">
        <v>16</v>
      </c>
      <c r="F352" s="116" t="s">
        <v>17</v>
      </c>
    </row>
    <row r="353" spans="1:11">
      <c r="B353" s="120" t="s">
        <v>433</v>
      </c>
      <c r="C353" s="120" t="s">
        <v>436</v>
      </c>
      <c r="D353" s="121" t="s">
        <v>437</v>
      </c>
      <c r="E353" s="120" t="s">
        <v>96</v>
      </c>
      <c r="F353" s="81">
        <v>1</v>
      </c>
      <c r="G353" s="213">
        <f>484.9+140.2+450.7+815+124.7+507.17+82.01+12</f>
        <v>2616.6800000000003</v>
      </c>
    </row>
    <row r="354" spans="1:11" s="77" customFormat="1">
      <c r="A354" s="185"/>
      <c r="B354" s="120" t="s">
        <v>434</v>
      </c>
      <c r="C354" s="120" t="s">
        <v>116</v>
      </c>
      <c r="D354" s="121" t="s">
        <v>117</v>
      </c>
      <c r="E354" s="120" t="s">
        <v>96</v>
      </c>
      <c r="F354" s="81">
        <v>1</v>
      </c>
      <c r="G354" s="213">
        <v>364.24</v>
      </c>
      <c r="H354" s="226"/>
    </row>
    <row r="355" spans="1:11" s="77" customFormat="1">
      <c r="A355" s="185"/>
      <c r="B355" s="120" t="s">
        <v>435</v>
      </c>
      <c r="C355" s="120" t="s">
        <v>438</v>
      </c>
      <c r="D355" s="121" t="s">
        <v>439</v>
      </c>
      <c r="E355" s="120" t="s">
        <v>43</v>
      </c>
      <c r="F355" s="81">
        <v>1</v>
      </c>
      <c r="G355" s="213">
        <v>2854.5</v>
      </c>
      <c r="H355" s="226"/>
    </row>
    <row r="356" spans="1:11" s="77" customFormat="1">
      <c r="A356" s="185"/>
      <c r="B356" s="79" t="s">
        <v>521</v>
      </c>
      <c r="C356" s="120" t="s">
        <v>520</v>
      </c>
      <c r="D356" s="121" t="s">
        <v>519</v>
      </c>
      <c r="E356" s="120" t="s">
        <v>96</v>
      </c>
      <c r="F356" s="81">
        <v>1</v>
      </c>
      <c r="G356" s="211">
        <v>172.43</v>
      </c>
      <c r="H356" s="251">
        <v>44088</v>
      </c>
    </row>
    <row r="357" spans="1:11" s="77" customFormat="1">
      <c r="A357" s="185"/>
      <c r="B357" s="111"/>
      <c r="C357" s="111"/>
      <c r="D357" s="112"/>
      <c r="E357" s="111"/>
      <c r="F357" s="113"/>
      <c r="G357" s="223"/>
      <c r="H357" s="226"/>
    </row>
    <row r="358" spans="1:11" ht="12.75" thickBot="1">
      <c r="B358" s="64" t="s">
        <v>18</v>
      </c>
      <c r="C358" s="65"/>
      <c r="D358" s="66"/>
      <c r="E358" s="65"/>
      <c r="F358" s="67">
        <f>SUM(F353:F356)</f>
        <v>4</v>
      </c>
    </row>
    <row r="360" spans="1:11" ht="15.75">
      <c r="B360" s="20" t="s">
        <v>465</v>
      </c>
      <c r="C360" s="21"/>
      <c r="D360" s="22"/>
      <c r="E360" s="21"/>
      <c r="F360" s="63"/>
    </row>
    <row r="361" spans="1:11" ht="12.75">
      <c r="B361" s="25" t="s">
        <v>3</v>
      </c>
      <c r="C361" s="21"/>
      <c r="D361" s="22"/>
      <c r="E361" s="21"/>
      <c r="F361" s="63"/>
    </row>
    <row r="362" spans="1:11" ht="12">
      <c r="B362" s="26"/>
      <c r="C362" s="21"/>
      <c r="D362" s="22"/>
      <c r="E362" s="21"/>
      <c r="F362" s="23"/>
      <c r="I362" s="41"/>
      <c r="J362" s="41"/>
      <c r="K362" s="41"/>
    </row>
    <row r="363" spans="1:11" ht="22.5">
      <c r="B363" s="114" t="s">
        <v>13</v>
      </c>
      <c r="C363" s="114" t="s">
        <v>14</v>
      </c>
      <c r="D363" s="115" t="s">
        <v>15</v>
      </c>
      <c r="E363" s="114" t="s">
        <v>16</v>
      </c>
      <c r="F363" s="116" t="s">
        <v>17</v>
      </c>
    </row>
    <row r="364" spans="1:11">
      <c r="B364" s="120" t="s">
        <v>465</v>
      </c>
      <c r="C364" s="120" t="s">
        <v>464</v>
      </c>
      <c r="D364" s="121" t="s">
        <v>466</v>
      </c>
      <c r="E364" s="120" t="s">
        <v>96</v>
      </c>
      <c r="F364" s="81">
        <v>1</v>
      </c>
      <c r="G364" s="220">
        <v>462.69</v>
      </c>
    </row>
    <row r="365" spans="1:11" s="77" customFormat="1">
      <c r="A365" s="185"/>
      <c r="B365" s="111"/>
      <c r="C365" s="111"/>
      <c r="D365" s="112"/>
      <c r="E365" s="111"/>
      <c r="F365" s="113"/>
      <c r="G365" s="223"/>
      <c r="H365" s="226"/>
    </row>
    <row r="366" spans="1:11" ht="12.75" thickBot="1">
      <c r="B366" s="64" t="s">
        <v>18</v>
      </c>
      <c r="C366" s="65"/>
      <c r="D366" s="66"/>
      <c r="E366" s="65"/>
      <c r="F366" s="67">
        <f>SUM(F364:F364)</f>
        <v>1</v>
      </c>
    </row>
    <row r="367" spans="1:11">
      <c r="B367" s="123"/>
      <c r="C367" s="123"/>
      <c r="D367" s="129"/>
      <c r="E367" s="123"/>
      <c r="F367" s="130"/>
    </row>
    <row r="368" spans="1:11" ht="12">
      <c r="B368" s="59"/>
      <c r="C368" s="60"/>
      <c r="D368" s="61"/>
      <c r="E368" s="60"/>
      <c r="F368" s="62"/>
    </row>
    <row r="369" spans="1:11" ht="12">
      <c r="B369" s="59"/>
      <c r="C369" s="60"/>
      <c r="D369" s="61"/>
      <c r="E369" s="60"/>
      <c r="F369" s="62"/>
    </row>
    <row r="370" spans="1:11" ht="12">
      <c r="B370" s="59"/>
      <c r="C370" s="60"/>
      <c r="D370" s="61"/>
      <c r="E370" s="60"/>
      <c r="F370" s="62"/>
    </row>
    <row r="371" spans="1:11" ht="15.75">
      <c r="B371" s="20" t="s">
        <v>522</v>
      </c>
      <c r="C371" s="21"/>
      <c r="D371" s="22"/>
      <c r="E371" s="21"/>
      <c r="F371" s="63"/>
    </row>
    <row r="372" spans="1:11" ht="12.75">
      <c r="B372" s="25" t="s">
        <v>6</v>
      </c>
      <c r="C372" s="21"/>
      <c r="D372" s="22"/>
      <c r="E372" s="21"/>
      <c r="F372" s="63"/>
    </row>
    <row r="373" spans="1:11" ht="12">
      <c r="B373" s="26"/>
      <c r="C373" s="21"/>
      <c r="D373" s="22"/>
      <c r="E373" s="21"/>
      <c r="F373" s="23"/>
      <c r="I373" s="41"/>
      <c r="J373" s="41"/>
      <c r="K373" s="41"/>
    </row>
    <row r="374" spans="1:11" ht="22.5">
      <c r="B374" s="114" t="s">
        <v>13</v>
      </c>
      <c r="C374" s="114" t="s">
        <v>14</v>
      </c>
      <c r="D374" s="115" t="s">
        <v>15</v>
      </c>
      <c r="E374" s="114" t="s">
        <v>16</v>
      </c>
      <c r="F374" s="116" t="s">
        <v>17</v>
      </c>
    </row>
    <row r="375" spans="1:11">
      <c r="B375" s="195" t="s">
        <v>522</v>
      </c>
      <c r="C375" s="195" t="s">
        <v>523</v>
      </c>
      <c r="D375" s="196" t="s">
        <v>524</v>
      </c>
      <c r="E375" s="195" t="s">
        <v>96</v>
      </c>
      <c r="F375" s="197">
        <v>1</v>
      </c>
      <c r="G375" s="199">
        <v>9150</v>
      </c>
    </row>
    <row r="376" spans="1:11" s="77" customFormat="1">
      <c r="A376" s="185"/>
      <c r="B376" s="111"/>
      <c r="C376" s="111"/>
      <c r="D376" s="112"/>
      <c r="E376" s="111"/>
      <c r="F376" s="113"/>
      <c r="G376" s="223"/>
      <c r="H376" s="226"/>
    </row>
    <row r="377" spans="1:11" ht="12.75" thickBot="1">
      <c r="B377" s="64" t="s">
        <v>18</v>
      </c>
      <c r="C377" s="65"/>
      <c r="D377" s="66"/>
      <c r="E377" s="65"/>
      <c r="F377" s="67">
        <f>SUM(F375:F375)</f>
        <v>1</v>
      </c>
    </row>
    <row r="378" spans="1:11" ht="12">
      <c r="B378" s="26"/>
      <c r="C378" s="21"/>
      <c r="D378" s="22"/>
      <c r="E378" s="21"/>
      <c r="F378" s="23"/>
      <c r="I378" s="41"/>
      <c r="J378" s="41"/>
      <c r="K378" s="41"/>
    </row>
    <row r="379" spans="1:11" ht="15.75">
      <c r="B379" s="20" t="s">
        <v>540</v>
      </c>
      <c r="C379" s="21"/>
      <c r="D379" s="22"/>
      <c r="E379" s="21"/>
      <c r="F379" s="63"/>
    </row>
    <row r="380" spans="1:11" ht="12.75">
      <c r="B380" s="25" t="s">
        <v>3</v>
      </c>
      <c r="C380" s="21"/>
      <c r="D380" s="22"/>
      <c r="E380" s="21"/>
      <c r="F380" s="63"/>
    </row>
    <row r="381" spans="1:11" ht="12">
      <c r="B381" s="26"/>
      <c r="C381" s="21"/>
      <c r="D381" s="22"/>
      <c r="E381" s="21"/>
      <c r="F381" s="23"/>
      <c r="I381" s="41"/>
      <c r="J381" s="41"/>
      <c r="K381" s="41"/>
    </row>
    <row r="382" spans="1:11" ht="21.75" customHeight="1">
      <c r="B382" s="114" t="s">
        <v>13</v>
      </c>
      <c r="C382" s="114" t="s">
        <v>14</v>
      </c>
      <c r="D382" s="115" t="s">
        <v>15</v>
      </c>
      <c r="E382" s="114" t="s">
        <v>16</v>
      </c>
      <c r="F382" s="116" t="s">
        <v>17</v>
      </c>
      <c r="H382" s="251">
        <v>44138</v>
      </c>
      <c r="I382" t="s">
        <v>620</v>
      </c>
    </row>
    <row r="383" spans="1:11" ht="12" customHeight="1">
      <c r="B383" s="205" t="s">
        <v>530</v>
      </c>
      <c r="C383" s="205" t="s">
        <v>529</v>
      </c>
      <c r="D383" s="206" t="s">
        <v>241</v>
      </c>
      <c r="E383" s="205" t="s">
        <v>242</v>
      </c>
      <c r="F383" s="207">
        <v>1</v>
      </c>
      <c r="H383" s="251">
        <v>44138</v>
      </c>
    </row>
    <row r="384" spans="1:11" ht="12" customHeight="1">
      <c r="B384" s="205" t="s">
        <v>530</v>
      </c>
      <c r="C384" s="205" t="s">
        <v>536</v>
      </c>
      <c r="D384" s="206" t="s">
        <v>241</v>
      </c>
      <c r="E384" s="205" t="s">
        <v>242</v>
      </c>
      <c r="F384" s="207">
        <v>1</v>
      </c>
      <c r="H384" s="251">
        <v>44138</v>
      </c>
    </row>
    <row r="385" spans="2:11" ht="12" customHeight="1">
      <c r="B385" s="205" t="s">
        <v>530</v>
      </c>
      <c r="C385" s="205" t="s">
        <v>537</v>
      </c>
      <c r="D385" s="206" t="s">
        <v>241</v>
      </c>
      <c r="E385" s="205" t="s">
        <v>242</v>
      </c>
      <c r="F385" s="207">
        <v>1</v>
      </c>
      <c r="H385" s="251">
        <v>44138</v>
      </c>
    </row>
    <row r="386" spans="2:11" ht="12" customHeight="1">
      <c r="B386" s="205" t="s">
        <v>530</v>
      </c>
      <c r="C386" s="205" t="s">
        <v>538</v>
      </c>
      <c r="D386" s="206" t="s">
        <v>241</v>
      </c>
      <c r="E386" s="205" t="s">
        <v>242</v>
      </c>
      <c r="F386" s="207">
        <v>1</v>
      </c>
      <c r="H386" s="251">
        <v>44138</v>
      </c>
    </row>
    <row r="387" spans="2:11" ht="12" customHeight="1">
      <c r="B387" s="205" t="s">
        <v>530</v>
      </c>
      <c r="C387" s="205" t="s">
        <v>533</v>
      </c>
      <c r="D387" s="206" t="s">
        <v>534</v>
      </c>
      <c r="E387" s="205" t="s">
        <v>535</v>
      </c>
      <c r="F387" s="207">
        <v>1</v>
      </c>
      <c r="H387" s="251">
        <v>44138</v>
      </c>
    </row>
    <row r="388" spans="2:11" ht="12" customHeight="1">
      <c r="B388" s="205" t="s">
        <v>530</v>
      </c>
      <c r="C388" s="117" t="s">
        <v>531</v>
      </c>
      <c r="D388" s="206" t="s">
        <v>241</v>
      </c>
      <c r="E388" s="205" t="s">
        <v>242</v>
      </c>
      <c r="F388" s="207">
        <v>0</v>
      </c>
      <c r="G388" s="199" t="s">
        <v>532</v>
      </c>
      <c r="H388" s="251">
        <v>44138</v>
      </c>
    </row>
    <row r="389" spans="2:11" ht="12" customHeight="1">
      <c r="B389" s="202"/>
      <c r="C389" s="202"/>
      <c r="D389" s="203"/>
      <c r="E389" s="202"/>
      <c r="F389" s="204"/>
    </row>
    <row r="390" spans="2:11" ht="12.75" thickBot="1">
      <c r="B390" s="64" t="s">
        <v>18</v>
      </c>
      <c r="C390" s="65"/>
      <c r="D390" s="66"/>
      <c r="E390" s="65"/>
      <c r="F390" s="67">
        <f>SUM(F383:F388)</f>
        <v>5</v>
      </c>
    </row>
    <row r="391" spans="2:11" ht="12">
      <c r="B391" s="59"/>
      <c r="C391" s="60"/>
      <c r="D391" s="61"/>
      <c r="E391" s="60"/>
      <c r="F391" s="62"/>
    </row>
    <row r="392" spans="2:11" ht="12.75">
      <c r="B392" s="25" t="s">
        <v>6</v>
      </c>
      <c r="C392" s="21"/>
      <c r="D392" s="22"/>
      <c r="E392" s="21"/>
      <c r="F392" s="63"/>
    </row>
    <row r="393" spans="2:11" ht="12">
      <c r="B393" s="26"/>
      <c r="C393" s="21"/>
      <c r="D393" s="22"/>
      <c r="E393" s="21"/>
      <c r="F393" s="23"/>
      <c r="I393" s="41"/>
      <c r="J393" s="41"/>
      <c r="K393" s="41"/>
    </row>
    <row r="394" spans="2:11" ht="21.75" customHeight="1">
      <c r="B394" s="114" t="s">
        <v>13</v>
      </c>
      <c r="C394" s="114" t="s">
        <v>14</v>
      </c>
      <c r="D394" s="115" t="s">
        <v>15</v>
      </c>
      <c r="E394" s="114" t="s">
        <v>16</v>
      </c>
      <c r="F394" s="116" t="s">
        <v>17</v>
      </c>
      <c r="G394" s="223">
        <v>44138</v>
      </c>
    </row>
    <row r="395" spans="2:11" ht="12" customHeight="1">
      <c r="B395" s="205" t="s">
        <v>539</v>
      </c>
      <c r="C395" s="205" t="s">
        <v>529</v>
      </c>
      <c r="D395" s="206" t="s">
        <v>241</v>
      </c>
      <c r="E395" s="205" t="s">
        <v>242</v>
      </c>
      <c r="F395" s="207">
        <v>1</v>
      </c>
      <c r="G395" s="223">
        <v>44138</v>
      </c>
    </row>
    <row r="396" spans="2:11" ht="12" customHeight="1">
      <c r="B396" s="208"/>
      <c r="C396" s="208"/>
      <c r="D396" s="209"/>
      <c r="E396" s="208"/>
      <c r="F396" s="210"/>
      <c r="G396" s="223"/>
    </row>
    <row r="397" spans="2:11" ht="12" customHeight="1" thickBot="1">
      <c r="B397" s="64" t="s">
        <v>18</v>
      </c>
      <c r="C397" s="65"/>
      <c r="D397" s="66"/>
      <c r="E397" s="65"/>
      <c r="F397" s="67">
        <f>SUM(F395)</f>
        <v>1</v>
      </c>
    </row>
    <row r="398" spans="2:11" ht="12" customHeight="1">
      <c r="B398" s="59"/>
      <c r="C398" s="60"/>
      <c r="D398" s="61"/>
      <c r="E398" s="60"/>
      <c r="F398" s="62"/>
    </row>
    <row r="399" spans="2:11" ht="15.75">
      <c r="B399" s="20" t="s">
        <v>613</v>
      </c>
      <c r="C399" s="21"/>
      <c r="D399" s="22"/>
      <c r="E399" s="21"/>
      <c r="F399" s="63"/>
    </row>
    <row r="400" spans="2:11" ht="12.75">
      <c r="B400" s="25" t="s">
        <v>3</v>
      </c>
      <c r="C400" s="21"/>
      <c r="D400" s="22"/>
      <c r="E400" s="21"/>
      <c r="F400" s="63"/>
    </row>
    <row r="401" spans="1:11" ht="12">
      <c r="B401" s="26"/>
      <c r="C401" s="21"/>
      <c r="D401" s="22"/>
      <c r="E401" s="21"/>
      <c r="F401" s="23"/>
      <c r="I401" s="41"/>
      <c r="J401" s="41"/>
      <c r="K401" s="41"/>
    </row>
    <row r="402" spans="1:11" ht="21.75" customHeight="1">
      <c r="B402" s="114" t="s">
        <v>13</v>
      </c>
      <c r="C402" s="114" t="s">
        <v>14</v>
      </c>
      <c r="D402" s="115" t="s">
        <v>15</v>
      </c>
      <c r="E402" s="114" t="s">
        <v>16</v>
      </c>
      <c r="F402" s="116" t="s">
        <v>17</v>
      </c>
      <c r="H402" s="251"/>
    </row>
    <row r="403" spans="1:11" ht="12" customHeight="1">
      <c r="B403" s="205" t="s">
        <v>615</v>
      </c>
      <c r="C403" s="205" t="s">
        <v>206</v>
      </c>
      <c r="D403" s="206" t="s">
        <v>207</v>
      </c>
      <c r="E403" s="205" t="s">
        <v>96</v>
      </c>
      <c r="F403" s="207">
        <v>1</v>
      </c>
      <c r="H403" s="251">
        <v>44371</v>
      </c>
    </row>
    <row r="404" spans="1:11" ht="12" customHeight="1">
      <c r="B404" s="205" t="s">
        <v>614</v>
      </c>
      <c r="C404" s="205" t="s">
        <v>617</v>
      </c>
      <c r="D404" s="206" t="s">
        <v>616</v>
      </c>
      <c r="E404" s="205" t="s">
        <v>96</v>
      </c>
      <c r="F404" s="207">
        <v>1</v>
      </c>
      <c r="H404" s="251">
        <v>44371</v>
      </c>
    </row>
    <row r="405" spans="1:11" ht="12" customHeight="1">
      <c r="B405" s="208"/>
      <c r="C405" s="208"/>
      <c r="D405" s="209"/>
      <c r="E405" s="208"/>
      <c r="F405" s="210"/>
    </row>
    <row r="406" spans="1:11" ht="12" customHeight="1" thickBot="1">
      <c r="B406" s="64" t="s">
        <v>18</v>
      </c>
      <c r="C406" s="65"/>
      <c r="D406" s="66"/>
      <c r="E406" s="65"/>
      <c r="F406" s="67">
        <f>SUM(F403:F404)</f>
        <v>2</v>
      </c>
    </row>
    <row r="407" spans="1:11" ht="12" customHeight="1">
      <c r="B407" s="208"/>
      <c r="C407" s="208"/>
      <c r="D407" s="209"/>
      <c r="E407" s="208"/>
      <c r="F407" s="210"/>
    </row>
    <row r="408" spans="1:11" s="122" customFormat="1">
      <c r="A408" s="186"/>
      <c r="B408"/>
      <c r="C408"/>
      <c r="D408" s="17"/>
      <c r="E408"/>
      <c r="F408" s="18"/>
      <c r="G408" s="223"/>
      <c r="H408" s="226"/>
    </row>
    <row r="409" spans="1:11" ht="16.5" thickBot="1">
      <c r="B409" s="47" t="s">
        <v>22</v>
      </c>
      <c r="C409" s="48"/>
      <c r="D409" s="49"/>
      <c r="E409" s="48"/>
      <c r="F409" s="50">
        <f>F117+F164+F171+F183+F231+F269+F277+F284+F303+F309+F317+F325+F335+F346+F358+F366+F377+F390+F397+F406</f>
        <v>271</v>
      </c>
      <c r="H409" s="256"/>
    </row>
    <row r="412" spans="1:11" hidden="1"/>
    <row r="413" spans="1:11" hidden="1">
      <c r="B413" s="228" t="s">
        <v>562</v>
      </c>
      <c r="C413" s="229" t="s">
        <v>563</v>
      </c>
      <c r="D413" s="230"/>
      <c r="E413" s="231" t="s">
        <v>65</v>
      </c>
      <c r="F413" s="232">
        <v>69.069999999999993</v>
      </c>
    </row>
    <row r="414" spans="1:11" hidden="1">
      <c r="B414" s="228" t="s">
        <v>564</v>
      </c>
      <c r="C414" s="229" t="s">
        <v>565</v>
      </c>
      <c r="D414" s="230"/>
      <c r="E414" s="231" t="s">
        <v>279</v>
      </c>
      <c r="F414" s="232">
        <v>157.6</v>
      </c>
    </row>
    <row r="415" spans="1:11" hidden="1">
      <c r="B415" s="231" t="s">
        <v>566</v>
      </c>
      <c r="C415" s="231" t="s">
        <v>567</v>
      </c>
      <c r="D415" s="230"/>
      <c r="E415" s="228" t="s">
        <v>38</v>
      </c>
      <c r="F415" s="232">
        <v>76.5</v>
      </c>
      <c r="G415" s="199" t="s">
        <v>601</v>
      </c>
    </row>
    <row r="416" spans="1:11" hidden="1">
      <c r="B416" s="228" t="s">
        <v>568</v>
      </c>
      <c r="C416" s="229" t="s">
        <v>569</v>
      </c>
      <c r="D416" s="230"/>
      <c r="E416" s="228" t="s">
        <v>96</v>
      </c>
      <c r="F416" s="232">
        <v>10886.8</v>
      </c>
    </row>
    <row r="417" spans="2:7" hidden="1">
      <c r="B417" s="231" t="s">
        <v>570</v>
      </c>
      <c r="C417" s="229" t="s">
        <v>571</v>
      </c>
      <c r="D417" s="230"/>
      <c r="E417" s="228" t="s">
        <v>43</v>
      </c>
      <c r="F417" s="232">
        <v>28.8</v>
      </c>
      <c r="G417" s="199" t="s">
        <v>602</v>
      </c>
    </row>
    <row r="418" spans="2:7" hidden="1">
      <c r="B418" s="228" t="s">
        <v>572</v>
      </c>
      <c r="C418" s="229" t="s">
        <v>573</v>
      </c>
      <c r="D418" s="230"/>
      <c r="E418" s="228" t="s">
        <v>87</v>
      </c>
      <c r="F418" s="232">
        <v>41.91</v>
      </c>
      <c r="G418" s="199" t="s">
        <v>603</v>
      </c>
    </row>
    <row r="419" spans="2:7" hidden="1">
      <c r="B419" s="229" t="s">
        <v>574</v>
      </c>
      <c r="C419" s="229" t="s">
        <v>575</v>
      </c>
      <c r="D419" s="233"/>
      <c r="E419" s="229" t="s">
        <v>71</v>
      </c>
      <c r="F419" s="232">
        <v>33.549999999999997</v>
      </c>
    </row>
    <row r="420" spans="2:7" hidden="1">
      <c r="B420" s="229" t="s">
        <v>578</v>
      </c>
      <c r="C420" s="229" t="s">
        <v>579</v>
      </c>
      <c r="D420" s="233"/>
      <c r="E420" s="229" t="s">
        <v>78</v>
      </c>
      <c r="F420" s="232">
        <v>62.5</v>
      </c>
    </row>
    <row r="421" spans="2:7" hidden="1">
      <c r="B421" s="229" t="s">
        <v>580</v>
      </c>
      <c r="C421" s="229" t="s">
        <v>581</v>
      </c>
      <c r="D421" s="233"/>
      <c r="E421" s="229" t="s">
        <v>589</v>
      </c>
      <c r="F421" s="232">
        <v>853</v>
      </c>
    </row>
    <row r="422" spans="2:7" hidden="1">
      <c r="B422" s="229" t="s">
        <v>582</v>
      </c>
      <c r="C422" s="229" t="s">
        <v>583</v>
      </c>
      <c r="D422" s="233"/>
      <c r="E422" s="229" t="s">
        <v>590</v>
      </c>
      <c r="F422" s="232">
        <v>1080</v>
      </c>
    </row>
    <row r="423" spans="2:7" hidden="1">
      <c r="B423" s="228" t="s">
        <v>584</v>
      </c>
      <c r="C423" s="229" t="s">
        <v>585</v>
      </c>
      <c r="D423" s="230"/>
      <c r="E423" s="228" t="s">
        <v>96</v>
      </c>
      <c r="F423" s="232">
        <v>926.05</v>
      </c>
    </row>
    <row r="424" spans="2:7" hidden="1">
      <c r="B424" s="228" t="s">
        <v>586</v>
      </c>
      <c r="C424" s="229" t="s">
        <v>587</v>
      </c>
      <c r="D424" s="230"/>
      <c r="E424" s="228" t="s">
        <v>96</v>
      </c>
      <c r="F424" s="232">
        <v>606.04</v>
      </c>
    </row>
    <row r="425" spans="2:7" hidden="1">
      <c r="B425" s="229" t="s">
        <v>588</v>
      </c>
      <c r="C425" s="234" t="s">
        <v>596</v>
      </c>
      <c r="D425" s="235"/>
      <c r="E425" s="234" t="s">
        <v>78</v>
      </c>
      <c r="F425" s="229" t="s">
        <v>591</v>
      </c>
    </row>
    <row r="426" spans="2:7" hidden="1">
      <c r="B426" s="229" t="s">
        <v>576</v>
      </c>
      <c r="C426" s="229" t="s">
        <v>577</v>
      </c>
      <c r="D426" s="233"/>
      <c r="E426" s="229" t="s">
        <v>138</v>
      </c>
      <c r="F426" s="229" t="s">
        <v>591</v>
      </c>
    </row>
    <row r="427" spans="2:7" hidden="1">
      <c r="B427" s="234" t="s">
        <v>592</v>
      </c>
      <c r="C427" s="234" t="s">
        <v>594</v>
      </c>
      <c r="D427" s="236"/>
      <c r="E427" s="234" t="s">
        <v>54</v>
      </c>
      <c r="F427" s="237">
        <v>113.2</v>
      </c>
      <c r="G427" s="199" t="s">
        <v>597</v>
      </c>
    </row>
    <row r="428" spans="2:7" hidden="1">
      <c r="B428" s="234" t="s">
        <v>593</v>
      </c>
      <c r="C428" s="234" t="s">
        <v>595</v>
      </c>
      <c r="D428" s="236"/>
      <c r="E428" s="234" t="s">
        <v>54</v>
      </c>
      <c r="F428" s="237">
        <v>68</v>
      </c>
    </row>
    <row r="429" spans="2:7" hidden="1">
      <c r="B429" s="234" t="s">
        <v>604</v>
      </c>
      <c r="C429" s="234" t="s">
        <v>606</v>
      </c>
      <c r="D429" s="236"/>
      <c r="E429" s="234" t="s">
        <v>87</v>
      </c>
      <c r="F429" s="237">
        <v>63.28</v>
      </c>
      <c r="G429" s="223" t="s">
        <v>605</v>
      </c>
    </row>
    <row r="432" spans="2:7" hidden="1">
      <c r="B432" t="s">
        <v>598</v>
      </c>
      <c r="G432" s="199" t="s">
        <v>599</v>
      </c>
    </row>
    <row r="433" spans="2:7" hidden="1">
      <c r="B433" t="s">
        <v>600</v>
      </c>
      <c r="G433" s="199" t="s">
        <v>599</v>
      </c>
    </row>
  </sheetData>
  <mergeCells count="1">
    <mergeCell ref="B2:F2"/>
  </mergeCells>
  <phoneticPr fontId="34" type="noConversion"/>
  <printOptions horizontalCentered="1"/>
  <pageMargins left="0.51181102362204722" right="0.51181102362204722" top="0.35433070866141736" bottom="0.35433070866141736" header="0.31496062992125984" footer="0.11811023622047245"/>
  <pageSetup paperSize="9" scale="70" fitToHeight="10" orientation="landscape" r:id="rId1"/>
  <headerFooter>
    <oddFooter>&amp;C&amp;"Arial,Normalny"&amp;K002060Strona &amp;P z &amp;N</oddFooter>
  </headerFooter>
  <rowBreaks count="1" manualBreakCount="1">
    <brk id="116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Grupa LX_Ilość Placówek</vt:lpstr>
      <vt:lpstr>Grupa LX_Adresy Placówek</vt:lpstr>
      <vt:lpstr>'Grupa LX_Adresy Placówek'!Obszar_wydruku</vt:lpstr>
      <vt:lpstr>'Grupa LX_Adresy Placówek'!Tytuły_wydruku</vt:lpstr>
    </vt:vector>
  </TitlesOfParts>
  <Company>luxmed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edytaresiak</dc:creator>
  <cp:lastModifiedBy>Dziuda Aleksandra</cp:lastModifiedBy>
  <cp:lastPrinted>2018-09-25T07:10:35Z</cp:lastPrinted>
  <dcterms:created xsi:type="dcterms:W3CDTF">2014-11-05T13:58:20Z</dcterms:created>
  <dcterms:modified xsi:type="dcterms:W3CDTF">2021-09-08T07:11:36Z</dcterms:modified>
</cp:coreProperties>
</file>